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E8634CE-9327-4851-8197-95960033D3F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dian Hotels" sheetId="2" r:id="rId1"/>
    <sheet name="Ginger" sheetId="3" r:id="rId2"/>
    <sheet name="Other SUbsidiaries" sheetId="4" r:id="rId3"/>
    <sheet name="Joint Ventures" sheetId="5" r:id="rId4"/>
    <sheet name="Break Up" sheetId="7" r:id="rId5"/>
    <sheet name="Total" sheetId="6" r:id="rId6"/>
  </sheets>
  <definedNames>
    <definedName name="_xlnm._FilterDatabase" localSheetId="0" hidden="1">'Indian Hotels'!$B$39:$K$39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J8" i="2" s="1"/>
  <c r="I8" i="2" s="1"/>
  <c r="H8" i="2" s="1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D38" i="7"/>
  <c r="C38" i="7"/>
  <c r="K98" i="7"/>
  <c r="B88" i="7"/>
  <c r="K97" i="7"/>
  <c r="K96" i="7"/>
  <c r="K95" i="7"/>
  <c r="K94" i="7"/>
  <c r="B87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B86" i="7"/>
  <c r="K80" i="7"/>
  <c r="K79" i="7"/>
  <c r="B85" i="7"/>
  <c r="B84" i="7"/>
  <c r="B83" i="7"/>
  <c r="K78" i="7"/>
  <c r="K77" i="7"/>
  <c r="K76" i="7"/>
  <c r="B82" i="7"/>
  <c r="K75" i="7"/>
  <c r="B81" i="7"/>
  <c r="B80" i="7"/>
  <c r="K74" i="7"/>
  <c r="B79" i="7"/>
  <c r="B78" i="7"/>
  <c r="B77" i="7"/>
  <c r="B76" i="7"/>
  <c r="K73" i="7"/>
  <c r="B75" i="7"/>
  <c r="K72" i="7"/>
  <c r="B38" i="7"/>
  <c r="B39" i="7"/>
  <c r="B40" i="7"/>
  <c r="B41" i="7"/>
  <c r="B42" i="7"/>
  <c r="B43" i="7"/>
  <c r="K56" i="7"/>
  <c r="K57" i="7"/>
  <c r="K58" i="7"/>
  <c r="K59" i="7"/>
  <c r="B44" i="7"/>
  <c r="B45" i="7"/>
  <c r="B46" i="7"/>
  <c r="K60" i="7"/>
  <c r="K61" i="7"/>
  <c r="B47" i="7"/>
  <c r="B48" i="7"/>
  <c r="B49" i="7"/>
  <c r="B50" i="7"/>
  <c r="B51" i="7"/>
  <c r="B52" i="7"/>
  <c r="B53" i="7"/>
  <c r="B54" i="7"/>
  <c r="K62" i="7"/>
  <c r="B55" i="7"/>
  <c r="B56" i="7"/>
  <c r="B57" i="7"/>
  <c r="B58" i="7"/>
  <c r="B59" i="7"/>
  <c r="B60" i="7"/>
  <c r="B61" i="7"/>
  <c r="K63" i="7"/>
  <c r="B62" i="7"/>
  <c r="B63" i="7"/>
  <c r="K64" i="7"/>
  <c r="B64" i="7"/>
  <c r="B65" i="7"/>
  <c r="B66" i="7"/>
  <c r="B67" i="7"/>
  <c r="B68" i="7"/>
  <c r="K65" i="7"/>
  <c r="K66" i="7"/>
  <c r="K67" i="7"/>
  <c r="B69" i="7"/>
  <c r="B70" i="7"/>
  <c r="B71" i="7"/>
  <c r="K69" i="7"/>
  <c r="B72" i="7"/>
  <c r="K68" i="7"/>
  <c r="B73" i="7"/>
  <c r="B74" i="7"/>
  <c r="K70" i="7"/>
  <c r="K71" i="7"/>
  <c r="K55" i="7"/>
  <c r="I48" i="5"/>
  <c r="H48" i="5" s="1"/>
  <c r="I45" i="5"/>
  <c r="H45" i="5" s="1"/>
  <c r="G45" i="5" s="1"/>
  <c r="F45" i="5" s="1"/>
  <c r="I42" i="5"/>
  <c r="Q98" i="7" s="1"/>
  <c r="I41" i="5"/>
  <c r="H88" i="7" s="1"/>
  <c r="I40" i="5"/>
  <c r="Q97" i="7" s="1"/>
  <c r="I39" i="5"/>
  <c r="Q96" i="7" s="1"/>
  <c r="I38" i="5"/>
  <c r="Q95" i="7" s="1"/>
  <c r="I37" i="5"/>
  <c r="Q94" i="7" s="1"/>
  <c r="I36" i="5"/>
  <c r="H87" i="7" s="1"/>
  <c r="I33" i="5"/>
  <c r="Q93" i="7" s="1"/>
  <c r="I32" i="5"/>
  <c r="Q92" i="7" s="1"/>
  <c r="I29" i="5"/>
  <c r="Q91" i="7" s="1"/>
  <c r="I26" i="5"/>
  <c r="Q90" i="7" s="1"/>
  <c r="I25" i="5"/>
  <c r="Q89" i="7" s="1"/>
  <c r="I24" i="5"/>
  <c r="Q88" i="7" s="1"/>
  <c r="I23" i="5"/>
  <c r="Q87" i="7" s="1"/>
  <c r="I20" i="5"/>
  <c r="Q86" i="7" s="1"/>
  <c r="I17" i="5"/>
  <c r="Q85" i="7" s="1"/>
  <c r="I14" i="5"/>
  <c r="Q84" i="7" s="1"/>
  <c r="I13" i="5"/>
  <c r="Q83" i="7" s="1"/>
  <c r="I12" i="5"/>
  <c r="Q82" i="7" s="1"/>
  <c r="I9" i="5"/>
  <c r="Q81" i="7" s="1"/>
  <c r="I8" i="5"/>
  <c r="H86" i="7" s="1"/>
  <c r="I7" i="5"/>
  <c r="Q80" i="7" s="1"/>
  <c r="I6" i="5"/>
  <c r="Q79" i="7" s="1"/>
  <c r="I5" i="5"/>
  <c r="H85" i="7" s="1"/>
  <c r="I4" i="5"/>
  <c r="H84" i="7" s="1"/>
  <c r="I29" i="4"/>
  <c r="I26" i="4"/>
  <c r="Q78" i="7" s="1"/>
  <c r="I25" i="4"/>
  <c r="Q77" i="7" s="1"/>
  <c r="I24" i="4"/>
  <c r="Q76" i="7" s="1"/>
  <c r="I23" i="4"/>
  <c r="I22" i="4"/>
  <c r="Q75" i="7" s="1"/>
  <c r="I21" i="4"/>
  <c r="H81" i="7" s="1"/>
  <c r="I20" i="4"/>
  <c r="H80" i="7" s="1"/>
  <c r="I13" i="4"/>
  <c r="I12" i="4"/>
  <c r="H78" i="7" s="1"/>
  <c r="I5" i="4"/>
  <c r="H75" i="7" s="1"/>
  <c r="I8" i="4"/>
  <c r="H76" i="7" s="1"/>
  <c r="I4" i="4"/>
  <c r="I3" i="4"/>
  <c r="I16" i="4"/>
  <c r="Q74" i="7" s="1"/>
  <c r="I9" i="4"/>
  <c r="H77" i="7" s="1"/>
  <c r="I58" i="3"/>
  <c r="G73" i="7" s="1"/>
  <c r="I57" i="3"/>
  <c r="P68" i="7" s="1"/>
  <c r="I54" i="3"/>
  <c r="G71" i="7" s="1"/>
  <c r="I50" i="3"/>
  <c r="P66" i="7" s="1"/>
  <c r="I49" i="3"/>
  <c r="P65" i="7" s="1"/>
  <c r="I43" i="3"/>
  <c r="G66" i="7" s="1"/>
  <c r="I39" i="3"/>
  <c r="G63" i="7" s="1"/>
  <c r="I38" i="3"/>
  <c r="G62" i="7" s="1"/>
  <c r="I35" i="3"/>
  <c r="G60" i="7" s="1"/>
  <c r="I31" i="3"/>
  <c r="G56" i="7" s="1"/>
  <c r="I30" i="3"/>
  <c r="G55" i="7" s="1"/>
  <c r="I27" i="3"/>
  <c r="G53" i="7" s="1"/>
  <c r="I23" i="3"/>
  <c r="G49" i="7" s="1"/>
  <c r="I22" i="3"/>
  <c r="G48" i="7" s="1"/>
  <c r="I19" i="3"/>
  <c r="P60" i="7" s="1"/>
  <c r="I15" i="3"/>
  <c r="P59" i="7" s="1"/>
  <c r="I14" i="3"/>
  <c r="P58" i="7" s="1"/>
  <c r="I7" i="3"/>
  <c r="G39" i="7" s="1"/>
  <c r="I6" i="3"/>
  <c r="G38" i="7" s="1"/>
  <c r="J61" i="3"/>
  <c r="Q71" i="7" s="1"/>
  <c r="J60" i="3"/>
  <c r="Q70" i="7" s="1"/>
  <c r="J59" i="3"/>
  <c r="H74" i="7" s="1"/>
  <c r="J58" i="3"/>
  <c r="H73" i="7" s="1"/>
  <c r="J57" i="3"/>
  <c r="Q68" i="7" s="1"/>
  <c r="J56" i="3"/>
  <c r="H72" i="7" s="1"/>
  <c r="J55" i="3"/>
  <c r="Q69" i="7" s="1"/>
  <c r="J54" i="3"/>
  <c r="H71" i="7" s="1"/>
  <c r="J53" i="3"/>
  <c r="H70" i="7" s="1"/>
  <c r="J52" i="3"/>
  <c r="H69" i="7" s="1"/>
  <c r="J51" i="3"/>
  <c r="Q67" i="7" s="1"/>
  <c r="J50" i="3"/>
  <c r="Q66" i="7" s="1"/>
  <c r="J49" i="3"/>
  <c r="Q65" i="7" s="1"/>
  <c r="J48" i="3"/>
  <c r="H68" i="7" s="1"/>
  <c r="J44" i="3"/>
  <c r="H67" i="7" s="1"/>
  <c r="J43" i="3"/>
  <c r="H66" i="7" s="1"/>
  <c r="J42" i="3"/>
  <c r="H65" i="7" s="1"/>
  <c r="J41" i="3"/>
  <c r="H64" i="7" s="1"/>
  <c r="J40" i="3"/>
  <c r="Q64" i="7" s="1"/>
  <c r="J39" i="3"/>
  <c r="H63" i="7" s="1"/>
  <c r="J38" i="3"/>
  <c r="H62" i="7" s="1"/>
  <c r="J37" i="3"/>
  <c r="Q63" i="7" s="1"/>
  <c r="J36" i="3"/>
  <c r="H61" i="7" s="1"/>
  <c r="J35" i="3"/>
  <c r="H60" i="7" s="1"/>
  <c r="J34" i="3"/>
  <c r="H59" i="7" s="1"/>
  <c r="J33" i="3"/>
  <c r="H58" i="7" s="1"/>
  <c r="J32" i="3"/>
  <c r="H57" i="7" s="1"/>
  <c r="J31" i="3"/>
  <c r="H56" i="7" s="1"/>
  <c r="J30" i="3"/>
  <c r="H55" i="7" s="1"/>
  <c r="J29" i="3"/>
  <c r="Q62" i="7" s="1"/>
  <c r="J28" i="3"/>
  <c r="H54" i="7" s="1"/>
  <c r="J27" i="3"/>
  <c r="H53" i="7" s="1"/>
  <c r="J26" i="3"/>
  <c r="H52" i="7" s="1"/>
  <c r="J25" i="3"/>
  <c r="H51" i="7" s="1"/>
  <c r="J24" i="3"/>
  <c r="H50" i="7" s="1"/>
  <c r="J23" i="3"/>
  <c r="H49" i="7" s="1"/>
  <c r="J22" i="3"/>
  <c r="H48" i="7" s="1"/>
  <c r="J21" i="3"/>
  <c r="H47" i="7" s="1"/>
  <c r="J20" i="3"/>
  <c r="Q61" i="7" s="1"/>
  <c r="J19" i="3"/>
  <c r="Q60" i="7" s="1"/>
  <c r="J18" i="3"/>
  <c r="H46" i="7" s="1"/>
  <c r="J17" i="3"/>
  <c r="H45" i="7" s="1"/>
  <c r="J16" i="3"/>
  <c r="H44" i="7" s="1"/>
  <c r="J15" i="3"/>
  <c r="Q59" i="7" s="1"/>
  <c r="J14" i="3"/>
  <c r="Q58" i="7" s="1"/>
  <c r="J13" i="3"/>
  <c r="Q57" i="7" s="1"/>
  <c r="J12" i="3"/>
  <c r="Q56" i="7" s="1"/>
  <c r="J11" i="3"/>
  <c r="H43" i="7" s="1"/>
  <c r="J10" i="3"/>
  <c r="H42" i="7" s="1"/>
  <c r="J9" i="3"/>
  <c r="H41" i="7" s="1"/>
  <c r="J8" i="3"/>
  <c r="H40" i="7" s="1"/>
  <c r="J7" i="3"/>
  <c r="H39" i="7" s="1"/>
  <c r="J6" i="3"/>
  <c r="H38" i="7" s="1"/>
  <c r="J5" i="3"/>
  <c r="Q55" i="7" s="1"/>
  <c r="H20" i="5" l="1"/>
  <c r="P86" i="7" s="1"/>
  <c r="H12" i="5"/>
  <c r="P82" i="7" s="1"/>
  <c r="H12" i="4"/>
  <c r="G12" i="4" s="1"/>
  <c r="H40" i="5"/>
  <c r="P97" i="7" s="1"/>
  <c r="H39" i="5"/>
  <c r="P96" i="7" s="1"/>
  <c r="H36" i="5"/>
  <c r="H26" i="5"/>
  <c r="P90" i="7" s="1"/>
  <c r="H25" i="5"/>
  <c r="P89" i="7" s="1"/>
  <c r="I50" i="5"/>
  <c r="I13" i="6" s="1"/>
  <c r="H9" i="5"/>
  <c r="P81" i="7" s="1"/>
  <c r="H6" i="5"/>
  <c r="P79" i="7" s="1"/>
  <c r="H26" i="4"/>
  <c r="H24" i="4"/>
  <c r="G24" i="4" s="1"/>
  <c r="H22" i="4"/>
  <c r="G22" i="4" s="1"/>
  <c r="H9" i="4"/>
  <c r="G77" i="7" s="1"/>
  <c r="I31" i="4"/>
  <c r="I12" i="6" s="1"/>
  <c r="G9" i="4"/>
  <c r="I8" i="3"/>
  <c r="I16" i="3"/>
  <c r="I24" i="3"/>
  <c r="I32" i="3"/>
  <c r="I40" i="3"/>
  <c r="I51" i="3"/>
  <c r="I59" i="3"/>
  <c r="H16" i="4"/>
  <c r="H4" i="4"/>
  <c r="Q73" i="7"/>
  <c r="H13" i="5"/>
  <c r="H29" i="5"/>
  <c r="H41" i="5"/>
  <c r="G26" i="5"/>
  <c r="G26" i="4"/>
  <c r="P78" i="7"/>
  <c r="G78" i="7"/>
  <c r="I9" i="3"/>
  <c r="I17" i="3"/>
  <c r="I25" i="3"/>
  <c r="I33" i="3"/>
  <c r="I41" i="3"/>
  <c r="I52" i="3"/>
  <c r="I60" i="3"/>
  <c r="H19" i="3"/>
  <c r="H27" i="3"/>
  <c r="H35" i="3"/>
  <c r="H43" i="3"/>
  <c r="H54" i="3"/>
  <c r="H20" i="4"/>
  <c r="H8" i="4"/>
  <c r="H23" i="4"/>
  <c r="H82" i="7"/>
  <c r="H4" i="5"/>
  <c r="H14" i="5"/>
  <c r="H32" i="5"/>
  <c r="H42" i="5"/>
  <c r="G48" i="5"/>
  <c r="J45" i="3"/>
  <c r="I9" i="6" s="1"/>
  <c r="I10" i="3"/>
  <c r="I18" i="3"/>
  <c r="I26" i="3"/>
  <c r="I34" i="3"/>
  <c r="I42" i="3"/>
  <c r="I53" i="3"/>
  <c r="I61" i="3"/>
  <c r="H21" i="4"/>
  <c r="H5" i="5"/>
  <c r="H17" i="5"/>
  <c r="H33" i="5"/>
  <c r="G20" i="5"/>
  <c r="I11" i="3"/>
  <c r="J65" i="3"/>
  <c r="G39" i="5"/>
  <c r="H3" i="4"/>
  <c r="Q72" i="7"/>
  <c r="I12" i="3"/>
  <c r="I20" i="3"/>
  <c r="I28" i="3"/>
  <c r="I36" i="3"/>
  <c r="I44" i="3"/>
  <c r="I55" i="3"/>
  <c r="H6" i="3"/>
  <c r="H14" i="3"/>
  <c r="H22" i="3"/>
  <c r="H30" i="3"/>
  <c r="H38" i="3"/>
  <c r="H49" i="3"/>
  <c r="H57" i="3"/>
  <c r="H7" i="5"/>
  <c r="H23" i="5"/>
  <c r="H37" i="5"/>
  <c r="I5" i="3"/>
  <c r="I13" i="3"/>
  <c r="I21" i="3"/>
  <c r="I29" i="3"/>
  <c r="I37" i="3"/>
  <c r="I48" i="3"/>
  <c r="I56" i="3"/>
  <c r="H7" i="3"/>
  <c r="H15" i="3"/>
  <c r="H23" i="3"/>
  <c r="H31" i="3"/>
  <c r="H39" i="3"/>
  <c r="H50" i="3"/>
  <c r="H58" i="3"/>
  <c r="H5" i="4"/>
  <c r="H25" i="4"/>
  <c r="H13" i="4"/>
  <c r="H79" i="7"/>
  <c r="H29" i="4"/>
  <c r="H83" i="7"/>
  <c r="H8" i="5"/>
  <c r="H24" i="5"/>
  <c r="H38" i="5"/>
  <c r="G12" i="5"/>
  <c r="J62" i="3"/>
  <c r="I10" i="6" s="1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G9" i="5" l="1"/>
  <c r="P75" i="7"/>
  <c r="G40" i="5"/>
  <c r="G87" i="7"/>
  <c r="G36" i="5"/>
  <c r="G25" i="5"/>
  <c r="G6" i="5"/>
  <c r="F6" i="5" s="1"/>
  <c r="N79" i="7" s="1"/>
  <c r="P76" i="7"/>
  <c r="O65" i="7"/>
  <c r="G49" i="3"/>
  <c r="N65" i="7" s="1"/>
  <c r="G42" i="7"/>
  <c r="H10" i="3"/>
  <c r="G23" i="4"/>
  <c r="G82" i="7"/>
  <c r="G5" i="4"/>
  <c r="G75" i="7"/>
  <c r="F62" i="7"/>
  <c r="G38" i="3"/>
  <c r="E62" i="7" s="1"/>
  <c r="G54" i="7"/>
  <c r="H28" i="3"/>
  <c r="G69" i="7"/>
  <c r="H52" i="3"/>
  <c r="G40" i="7"/>
  <c r="H8" i="3"/>
  <c r="P88" i="7"/>
  <c r="G24" i="5"/>
  <c r="F73" i="7"/>
  <c r="G58" i="3"/>
  <c r="E73" i="7" s="1"/>
  <c r="G68" i="7"/>
  <c r="I62" i="3"/>
  <c r="H10" i="6" s="1"/>
  <c r="I65" i="3"/>
  <c r="H48" i="3"/>
  <c r="P94" i="7"/>
  <c r="G37" i="5"/>
  <c r="F55" i="7"/>
  <c r="G30" i="3"/>
  <c r="E55" i="7" s="1"/>
  <c r="P61" i="7"/>
  <c r="H20" i="3"/>
  <c r="P71" i="7"/>
  <c r="H61" i="3"/>
  <c r="F48" i="5"/>
  <c r="G20" i="4"/>
  <c r="G80" i="7"/>
  <c r="G64" i="7"/>
  <c r="H41" i="3"/>
  <c r="F26" i="4"/>
  <c r="N78" i="7" s="1"/>
  <c r="O78" i="7"/>
  <c r="P74" i="7"/>
  <c r="G16" i="4"/>
  <c r="O89" i="7"/>
  <c r="F25" i="5"/>
  <c r="N89" i="7" s="1"/>
  <c r="F40" i="5"/>
  <c r="N97" i="7" s="1"/>
  <c r="O97" i="7"/>
  <c r="G85" i="7"/>
  <c r="G5" i="5"/>
  <c r="P70" i="7"/>
  <c r="H60" i="3"/>
  <c r="P95" i="7"/>
  <c r="G38" i="5"/>
  <c r="G21" i="4"/>
  <c r="G81" i="7"/>
  <c r="G8" i="4"/>
  <c r="G76" i="7"/>
  <c r="G4" i="4"/>
  <c r="P73" i="7"/>
  <c r="G86" i="7"/>
  <c r="G8" i="5"/>
  <c r="O66" i="7"/>
  <c r="G50" i="3"/>
  <c r="N66" i="7" s="1"/>
  <c r="P63" i="7"/>
  <c r="H37" i="3"/>
  <c r="P87" i="7"/>
  <c r="G23" i="5"/>
  <c r="F48" i="7"/>
  <c r="G22" i="3"/>
  <c r="E48" i="7" s="1"/>
  <c r="P56" i="7"/>
  <c r="H12" i="3"/>
  <c r="F22" i="4"/>
  <c r="N75" i="7" s="1"/>
  <c r="O75" i="7"/>
  <c r="G70" i="7"/>
  <c r="H53" i="3"/>
  <c r="P98" i="7"/>
  <c r="G42" i="5"/>
  <c r="F71" i="7"/>
  <c r="G54" i="3"/>
  <c r="E71" i="7" s="1"/>
  <c r="G58" i="7"/>
  <c r="H33" i="3"/>
  <c r="F26" i="5"/>
  <c r="N90" i="7" s="1"/>
  <c r="O90" i="7"/>
  <c r="G74" i="7"/>
  <c r="H59" i="3"/>
  <c r="F77" i="7"/>
  <c r="F9" i="4"/>
  <c r="E77" i="7" s="1"/>
  <c r="G25" i="4"/>
  <c r="P77" i="7"/>
  <c r="O96" i="7"/>
  <c r="F39" i="5"/>
  <c r="N96" i="7" s="1"/>
  <c r="F9" i="5"/>
  <c r="N81" i="7" s="1"/>
  <c r="O81" i="7"/>
  <c r="F63" i="7"/>
  <c r="G39" i="3"/>
  <c r="E63" i="7" s="1"/>
  <c r="P62" i="7"/>
  <c r="H29" i="3"/>
  <c r="G43" i="7"/>
  <c r="H11" i="3"/>
  <c r="P92" i="7"/>
  <c r="G32" i="5"/>
  <c r="F66" i="7"/>
  <c r="G43" i="3"/>
  <c r="E66" i="7" s="1"/>
  <c r="G51" i="7"/>
  <c r="H25" i="3"/>
  <c r="P67" i="7"/>
  <c r="H51" i="3"/>
  <c r="G29" i="4"/>
  <c r="G83" i="7"/>
  <c r="H31" i="4"/>
  <c r="H12" i="6" s="1"/>
  <c r="G47" i="7"/>
  <c r="H21" i="3"/>
  <c r="F38" i="7"/>
  <c r="G6" i="3"/>
  <c r="E38" i="7" s="1"/>
  <c r="G3" i="4"/>
  <c r="P72" i="7"/>
  <c r="F20" i="5"/>
  <c r="N86" i="7" s="1"/>
  <c r="O86" i="7"/>
  <c r="G59" i="7"/>
  <c r="H34" i="3"/>
  <c r="P84" i="7"/>
  <c r="G14" i="5"/>
  <c r="F60" i="7"/>
  <c r="G35" i="3"/>
  <c r="E60" i="7" s="1"/>
  <c r="G45" i="7"/>
  <c r="H17" i="3"/>
  <c r="G88" i="7"/>
  <c r="G41" i="5"/>
  <c r="P64" i="7"/>
  <c r="H40" i="3"/>
  <c r="H50" i="5"/>
  <c r="H13" i="6" s="1"/>
  <c r="F12" i="5"/>
  <c r="N82" i="7" s="1"/>
  <c r="O82" i="7"/>
  <c r="G61" i="7"/>
  <c r="H36" i="3"/>
  <c r="F12" i="4"/>
  <c r="E78" i="7" s="1"/>
  <c r="F78" i="7"/>
  <c r="P80" i="7"/>
  <c r="G7" i="5"/>
  <c r="G65" i="7"/>
  <c r="H42" i="3"/>
  <c r="F56" i="7"/>
  <c r="G31" i="3"/>
  <c r="E56" i="7" s="1"/>
  <c r="F49" i="7"/>
  <c r="G23" i="3"/>
  <c r="E49" i="7" s="1"/>
  <c r="P57" i="7"/>
  <c r="H13" i="3"/>
  <c r="F24" i="4"/>
  <c r="N76" i="7" s="1"/>
  <c r="O76" i="7"/>
  <c r="P69" i="7"/>
  <c r="H55" i="3"/>
  <c r="P93" i="7"/>
  <c r="G33" i="5"/>
  <c r="G52" i="7"/>
  <c r="H26" i="3"/>
  <c r="G84" i="7"/>
  <c r="G4" i="5"/>
  <c r="F53" i="7"/>
  <c r="G27" i="3"/>
  <c r="E53" i="7" s="1"/>
  <c r="G41" i="7"/>
  <c r="H9" i="3"/>
  <c r="P91" i="7"/>
  <c r="G29" i="5"/>
  <c r="G57" i="7"/>
  <c r="H32" i="3"/>
  <c r="F39" i="7"/>
  <c r="G7" i="3"/>
  <c r="E39" i="7" s="1"/>
  <c r="G44" i="7"/>
  <c r="H16" i="3"/>
  <c r="G72" i="7"/>
  <c r="H56" i="3"/>
  <c r="O58" i="7"/>
  <c r="G14" i="3"/>
  <c r="N58" i="7" s="1"/>
  <c r="G13" i="4"/>
  <c r="G79" i="7"/>
  <c r="O59" i="7"/>
  <c r="G15" i="3"/>
  <c r="N59" i="7" s="1"/>
  <c r="P55" i="7"/>
  <c r="H5" i="3"/>
  <c r="I45" i="3"/>
  <c r="H9" i="6" s="1"/>
  <c r="O68" i="7"/>
  <c r="G57" i="3"/>
  <c r="N68" i="7" s="1"/>
  <c r="G67" i="7"/>
  <c r="H44" i="3"/>
  <c r="P85" i="7"/>
  <c r="G17" i="5"/>
  <c r="G46" i="7"/>
  <c r="H18" i="3"/>
  <c r="O60" i="7"/>
  <c r="G19" i="3"/>
  <c r="N60" i="7" s="1"/>
  <c r="P83" i="7"/>
  <c r="G13" i="5"/>
  <c r="G50" i="7"/>
  <c r="H24" i="3"/>
  <c r="K44" i="2"/>
  <c r="K69" i="2"/>
  <c r="K47" i="2"/>
  <c r="K67" i="2"/>
  <c r="K43" i="2"/>
  <c r="K49" i="2"/>
  <c r="K40" i="2"/>
  <c r="K73" i="2"/>
  <c r="K54" i="2"/>
  <c r="K64" i="2"/>
  <c r="K41" i="2"/>
  <c r="K71" i="2"/>
  <c r="K55" i="2"/>
  <c r="K81" i="2"/>
  <c r="K61" i="2"/>
  <c r="K50" i="2"/>
  <c r="K48" i="2"/>
  <c r="K52" i="2"/>
  <c r="K42" i="2"/>
  <c r="K78" i="2"/>
  <c r="K76" i="2"/>
  <c r="K63" i="2"/>
  <c r="K68" i="2"/>
  <c r="K80" i="2"/>
  <c r="K72" i="2"/>
  <c r="K74" i="2"/>
  <c r="K66" i="2"/>
  <c r="K79" i="2"/>
  <c r="K62" i="2"/>
  <c r="K65" i="2"/>
  <c r="K70" i="2"/>
  <c r="K59" i="2"/>
  <c r="K77" i="2"/>
  <c r="K57" i="2"/>
  <c r="K75" i="2"/>
  <c r="K56" i="2"/>
  <c r="K51" i="2"/>
  <c r="K60" i="2"/>
  <c r="K58" i="2"/>
  <c r="K46" i="2"/>
  <c r="K45" i="2"/>
  <c r="K53" i="2"/>
  <c r="K28" i="2"/>
  <c r="K31" i="2"/>
  <c r="K33" i="2"/>
  <c r="K29" i="2"/>
  <c r="K18" i="2"/>
  <c r="K27" i="2"/>
  <c r="K34" i="2"/>
  <c r="K20" i="2"/>
  <c r="K19" i="2"/>
  <c r="K15" i="2"/>
  <c r="K26" i="2"/>
  <c r="K24" i="2"/>
  <c r="K32" i="2"/>
  <c r="K9" i="2"/>
  <c r="K30" i="2"/>
  <c r="K23" i="2"/>
  <c r="K21" i="2"/>
  <c r="K25" i="2"/>
  <c r="K10" i="2"/>
  <c r="K7" i="2"/>
  <c r="K17" i="2"/>
  <c r="K11" i="2"/>
  <c r="K14" i="2"/>
  <c r="K22" i="2"/>
  <c r="K12" i="2"/>
  <c r="K16" i="2"/>
  <c r="K13" i="2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12" i="7"/>
  <c r="K15" i="7"/>
  <c r="B23" i="7"/>
  <c r="B24" i="7"/>
  <c r="K17" i="7"/>
  <c r="K18" i="7"/>
  <c r="B25" i="7"/>
  <c r="B26" i="7"/>
  <c r="K19" i="7"/>
  <c r="K20" i="7"/>
  <c r="K21" i="7"/>
  <c r="K22" i="7"/>
  <c r="B27" i="7"/>
  <c r="B28" i="7"/>
  <c r="K23" i="7"/>
  <c r="K26" i="7"/>
  <c r="B29" i="7"/>
  <c r="K25" i="7"/>
  <c r="K24" i="7"/>
  <c r="B30" i="7"/>
  <c r="K27" i="7"/>
  <c r="K28" i="7"/>
  <c r="K29" i="7"/>
  <c r="B31" i="7"/>
  <c r="B32" i="7"/>
  <c r="K30" i="7"/>
  <c r="B33" i="7"/>
  <c r="K33" i="7"/>
  <c r="B34" i="7"/>
  <c r="B35" i="7"/>
  <c r="K32" i="7"/>
  <c r="K31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B36" i="7"/>
  <c r="K47" i="7"/>
  <c r="K48" i="7"/>
  <c r="K49" i="7"/>
  <c r="B37" i="7"/>
  <c r="K50" i="7"/>
  <c r="K51" i="7"/>
  <c r="K52" i="7"/>
  <c r="K53" i="7"/>
  <c r="K54" i="7"/>
  <c r="B13" i="7"/>
  <c r="B14" i="7"/>
  <c r="B15" i="7"/>
  <c r="B16" i="7"/>
  <c r="B17" i="7"/>
  <c r="B18" i="7"/>
  <c r="K12" i="7"/>
  <c r="B19" i="7"/>
  <c r="K13" i="7"/>
  <c r="B20" i="7"/>
  <c r="B21" i="7"/>
  <c r="B22" i="7"/>
  <c r="K14" i="7"/>
  <c r="K16" i="7"/>
  <c r="B12" i="7"/>
  <c r="O79" i="7" l="1"/>
  <c r="C3" i="7"/>
  <c r="F87" i="7"/>
  <c r="F36" i="5"/>
  <c r="E87" i="7" s="1"/>
  <c r="J23" i="2"/>
  <c r="H21" i="7"/>
  <c r="J52" i="2"/>
  <c r="Q39" i="7"/>
  <c r="F88" i="7"/>
  <c r="F41" i="5"/>
  <c r="E88" i="7" s="1"/>
  <c r="J30" i="2"/>
  <c r="H22" i="7"/>
  <c r="J45" i="2"/>
  <c r="Q23" i="7"/>
  <c r="J72" i="2"/>
  <c r="Q32" i="7"/>
  <c r="J54" i="2"/>
  <c r="Q47" i="7"/>
  <c r="O69" i="7"/>
  <c r="G55" i="3"/>
  <c r="N69" i="7" s="1"/>
  <c r="F61" i="7"/>
  <c r="G36" i="3"/>
  <c r="E61" i="7" s="1"/>
  <c r="F5" i="4"/>
  <c r="E75" i="7" s="1"/>
  <c r="F75" i="7"/>
  <c r="J11" i="2"/>
  <c r="H17" i="7"/>
  <c r="J9" i="2"/>
  <c r="Q14" i="7"/>
  <c r="J27" i="2"/>
  <c r="H26" i="7"/>
  <c r="J46" i="2"/>
  <c r="Q26" i="7"/>
  <c r="J59" i="2"/>
  <c r="H31" i="7"/>
  <c r="J80" i="2"/>
  <c r="Q31" i="7"/>
  <c r="J50" i="2"/>
  <c r="Q41" i="7"/>
  <c r="J73" i="2"/>
  <c r="Q48" i="7"/>
  <c r="O55" i="7"/>
  <c r="G5" i="3"/>
  <c r="H45" i="3"/>
  <c r="G9" i="6" s="1"/>
  <c r="F45" i="7"/>
  <c r="G17" i="3"/>
  <c r="E45" i="7" s="1"/>
  <c r="F21" i="4"/>
  <c r="E81" i="7" s="1"/>
  <c r="F81" i="7"/>
  <c r="J22" i="2"/>
  <c r="H15" i="7"/>
  <c r="J57" i="2"/>
  <c r="Q28" i="7"/>
  <c r="F8" i="4"/>
  <c r="E76" i="7" s="1"/>
  <c r="F76" i="7"/>
  <c r="J14" i="2"/>
  <c r="H16" i="7"/>
  <c r="J34" i="2"/>
  <c r="H25" i="7"/>
  <c r="J77" i="2"/>
  <c r="Q29" i="7"/>
  <c r="J48" i="2"/>
  <c r="Q40" i="7"/>
  <c r="J44" i="2"/>
  <c r="Q54" i="7"/>
  <c r="F46" i="7"/>
  <c r="G18" i="3"/>
  <c r="E46" i="7" s="1"/>
  <c r="O56" i="7"/>
  <c r="G12" i="3"/>
  <c r="N56" i="7" s="1"/>
  <c r="F64" i="7"/>
  <c r="G41" i="3"/>
  <c r="E64" i="7" s="1"/>
  <c r="O61" i="7"/>
  <c r="G20" i="3"/>
  <c r="N61" i="7" s="1"/>
  <c r="F69" i="7"/>
  <c r="G52" i="3"/>
  <c r="E69" i="7" s="1"/>
  <c r="J17" i="2"/>
  <c r="H18" i="7"/>
  <c r="J32" i="2"/>
  <c r="Q16" i="7"/>
  <c r="J18" i="2"/>
  <c r="Q19" i="7"/>
  <c r="J58" i="2"/>
  <c r="H29" i="7"/>
  <c r="J70" i="2"/>
  <c r="H32" i="7"/>
  <c r="J68" i="2"/>
  <c r="Q34" i="7"/>
  <c r="J61" i="2"/>
  <c r="Q42" i="7"/>
  <c r="J40" i="2"/>
  <c r="Q49" i="7"/>
  <c r="F50" i="7"/>
  <c r="G24" i="3"/>
  <c r="E50" i="7" s="1"/>
  <c r="F17" i="5"/>
  <c r="N85" i="7" s="1"/>
  <c r="O85" i="7"/>
  <c r="F57" i="7"/>
  <c r="G32" i="3"/>
  <c r="E57" i="7" s="1"/>
  <c r="F84" i="7"/>
  <c r="F4" i="5"/>
  <c r="E84" i="7" s="1"/>
  <c r="F65" i="7"/>
  <c r="G42" i="3"/>
  <c r="E65" i="7" s="1"/>
  <c r="O92" i="7"/>
  <c r="F32" i="5"/>
  <c r="N92" i="7" s="1"/>
  <c r="F74" i="7"/>
  <c r="G59" i="3"/>
  <c r="E74" i="7" s="1"/>
  <c r="F42" i="5"/>
  <c r="N98" i="7" s="1"/>
  <c r="O98" i="7"/>
  <c r="F86" i="7"/>
  <c r="F8" i="5"/>
  <c r="E86" i="7" s="1"/>
  <c r="F38" i="5"/>
  <c r="N95" i="7" s="1"/>
  <c r="O95" i="7"/>
  <c r="F23" i="4"/>
  <c r="E82" i="7" s="1"/>
  <c r="F82" i="7"/>
  <c r="J53" i="2"/>
  <c r="H28" i="7"/>
  <c r="K82" i="2"/>
  <c r="I6" i="6" s="1"/>
  <c r="K84" i="2"/>
  <c r="J64" i="2"/>
  <c r="H36" i="7"/>
  <c r="F47" i="7"/>
  <c r="G21" i="3"/>
  <c r="E47" i="7" s="1"/>
  <c r="J24" i="2"/>
  <c r="Q15" i="7"/>
  <c r="J81" i="2"/>
  <c r="Q43" i="7"/>
  <c r="F42" i="7"/>
  <c r="G10" i="3"/>
  <c r="E42" i="7" s="1"/>
  <c r="J13" i="2"/>
  <c r="H12" i="7"/>
  <c r="K35" i="2"/>
  <c r="I5" i="6" s="1"/>
  <c r="J10" i="2"/>
  <c r="H19" i="7"/>
  <c r="J26" i="2"/>
  <c r="H23" i="7"/>
  <c r="J33" i="2"/>
  <c r="Q21" i="7"/>
  <c r="J51" i="2"/>
  <c r="Q24" i="7"/>
  <c r="J62" i="2"/>
  <c r="H33" i="7"/>
  <c r="J76" i="2"/>
  <c r="Q36" i="7"/>
  <c r="J55" i="2"/>
  <c r="Q44" i="7"/>
  <c r="J43" i="2"/>
  <c r="Q50" i="7"/>
  <c r="O83" i="7"/>
  <c r="F13" i="5"/>
  <c r="N83" i="7" s="1"/>
  <c r="F67" i="7"/>
  <c r="G44" i="3"/>
  <c r="E67" i="7" s="1"/>
  <c r="F72" i="7"/>
  <c r="G56" i="3"/>
  <c r="E72" i="7" s="1"/>
  <c r="O91" i="7"/>
  <c r="F29" i="5"/>
  <c r="N91" i="7" s="1"/>
  <c r="F52" i="7"/>
  <c r="G26" i="3"/>
  <c r="E52" i="7" s="1"/>
  <c r="O57" i="7"/>
  <c r="G13" i="3"/>
  <c r="N57" i="7" s="1"/>
  <c r="F7" i="5"/>
  <c r="N80" i="7" s="1"/>
  <c r="O80" i="7"/>
  <c r="F3" i="4"/>
  <c r="N72" i="7" s="1"/>
  <c r="O72" i="7"/>
  <c r="O67" i="7"/>
  <c r="G51" i="3"/>
  <c r="N67" i="7" s="1"/>
  <c r="F43" i="7"/>
  <c r="G11" i="3"/>
  <c r="E43" i="7" s="1"/>
  <c r="F70" i="7"/>
  <c r="G53" i="3"/>
  <c r="E70" i="7" s="1"/>
  <c r="O87" i="7"/>
  <c r="F23" i="5"/>
  <c r="N87" i="7" s="1"/>
  <c r="O70" i="7"/>
  <c r="G60" i="3"/>
  <c r="N70" i="7" s="1"/>
  <c r="O74" i="7"/>
  <c r="F16" i="4"/>
  <c r="N74" i="7" s="1"/>
  <c r="G50" i="5"/>
  <c r="G13" i="6" s="1"/>
  <c r="O94" i="7"/>
  <c r="F37" i="5"/>
  <c r="N94" i="7" s="1"/>
  <c r="F24" i="5"/>
  <c r="N88" i="7" s="1"/>
  <c r="O88" i="7"/>
  <c r="J20" i="2"/>
  <c r="Q18" i="7"/>
  <c r="J69" i="2"/>
  <c r="Q53" i="7"/>
  <c r="F59" i="7"/>
  <c r="G34" i="3"/>
  <c r="E59" i="7" s="1"/>
  <c r="F25" i="4"/>
  <c r="N77" i="7" s="1"/>
  <c r="O77" i="7"/>
  <c r="C4" i="7"/>
  <c r="J29" i="2"/>
  <c r="Q20" i="7"/>
  <c r="J65" i="2"/>
  <c r="Q30" i="7"/>
  <c r="J49" i="2"/>
  <c r="H37" i="7"/>
  <c r="F29" i="4"/>
  <c r="F83" i="7"/>
  <c r="G31" i="4"/>
  <c r="G12" i="6" s="1"/>
  <c r="F20" i="4"/>
  <c r="E80" i="7" s="1"/>
  <c r="F80" i="7"/>
  <c r="F54" i="7"/>
  <c r="G28" i="3"/>
  <c r="E54" i="7" s="1"/>
  <c r="J16" i="2"/>
  <c r="H13" i="7"/>
  <c r="J25" i="2"/>
  <c r="Q13" i="7"/>
  <c r="J15" i="2"/>
  <c r="H24" i="7"/>
  <c r="J31" i="2"/>
  <c r="Q22" i="7"/>
  <c r="J56" i="2"/>
  <c r="H30" i="7"/>
  <c r="J79" i="2"/>
  <c r="Q33" i="7"/>
  <c r="J78" i="2"/>
  <c r="Q37" i="7"/>
  <c r="J71" i="2"/>
  <c r="Q45" i="7"/>
  <c r="J67" i="2"/>
  <c r="Q51" i="7"/>
  <c r="O64" i="7"/>
  <c r="G40" i="3"/>
  <c r="N64" i="7" s="1"/>
  <c r="F14" i="5"/>
  <c r="N84" i="7" s="1"/>
  <c r="O84" i="7"/>
  <c r="F4" i="4"/>
  <c r="N73" i="7" s="1"/>
  <c r="O73" i="7"/>
  <c r="J74" i="2"/>
  <c r="H35" i="7"/>
  <c r="J7" i="2"/>
  <c r="Q12" i="7"/>
  <c r="J60" i="2"/>
  <c r="Q25" i="7"/>
  <c r="J63" i="2"/>
  <c r="Q35" i="7"/>
  <c r="J12" i="2"/>
  <c r="H14" i="7"/>
  <c r="J21" i="2"/>
  <c r="H20" i="7"/>
  <c r="J19" i="2"/>
  <c r="Q17" i="7"/>
  <c r="J28" i="2"/>
  <c r="H27" i="7"/>
  <c r="J75" i="2"/>
  <c r="Q27" i="7"/>
  <c r="J66" i="2"/>
  <c r="H34" i="7"/>
  <c r="J42" i="2"/>
  <c r="Q38" i="7"/>
  <c r="J41" i="2"/>
  <c r="Q46" i="7"/>
  <c r="J47" i="2"/>
  <c r="Q52" i="7"/>
  <c r="F13" i="4"/>
  <c r="E79" i="7" s="1"/>
  <c r="F79" i="7"/>
  <c r="F44" i="7"/>
  <c r="G16" i="3"/>
  <c r="E44" i="7" s="1"/>
  <c r="F41" i="7"/>
  <c r="G9" i="3"/>
  <c r="E41" i="7" s="1"/>
  <c r="F33" i="5"/>
  <c r="N93" i="7" s="1"/>
  <c r="O93" i="7"/>
  <c r="F51" i="7"/>
  <c r="G25" i="3"/>
  <c r="E51" i="7" s="1"/>
  <c r="O62" i="7"/>
  <c r="G29" i="3"/>
  <c r="N62" i="7" s="1"/>
  <c r="F58" i="7"/>
  <c r="G33" i="3"/>
  <c r="E58" i="7" s="1"/>
  <c r="O63" i="7"/>
  <c r="G37" i="3"/>
  <c r="N63" i="7" s="1"/>
  <c r="F5" i="5"/>
  <c r="E85" i="7" s="1"/>
  <c r="F85" i="7"/>
  <c r="O71" i="7"/>
  <c r="G61" i="3"/>
  <c r="N71" i="7" s="1"/>
  <c r="F68" i="7"/>
  <c r="H65" i="3"/>
  <c r="H62" i="3"/>
  <c r="G10" i="6" s="1"/>
  <c r="G48" i="3"/>
  <c r="F40" i="7"/>
  <c r="G8" i="3"/>
  <c r="E40" i="7" s="1"/>
  <c r="D13" i="6"/>
  <c r="K13" i="6" s="1"/>
  <c r="D12" i="6"/>
  <c r="K12" i="6" s="1"/>
  <c r="D10" i="6"/>
  <c r="K10" i="6" s="1"/>
  <c r="D9" i="6"/>
  <c r="K9" i="6" s="1"/>
  <c r="D6" i="6"/>
  <c r="D5" i="6"/>
  <c r="C10" i="6"/>
  <c r="C9" i="6"/>
  <c r="C6" i="6"/>
  <c r="C5" i="6"/>
  <c r="I66" i="2" l="1"/>
  <c r="G34" i="7"/>
  <c r="I21" i="2"/>
  <c r="G20" i="7"/>
  <c r="I7" i="2"/>
  <c r="P12" i="7"/>
  <c r="I29" i="2"/>
  <c r="P20" i="7"/>
  <c r="I76" i="2"/>
  <c r="P36" i="7"/>
  <c r="I26" i="2"/>
  <c r="G23" i="7"/>
  <c r="E68" i="7"/>
  <c r="G65" i="3"/>
  <c r="G62" i="3"/>
  <c r="F10" i="6" s="1"/>
  <c r="I79" i="2"/>
  <c r="P33" i="7"/>
  <c r="I25" i="2"/>
  <c r="P13" i="7"/>
  <c r="I20" i="2"/>
  <c r="P18" i="7"/>
  <c r="I81" i="2"/>
  <c r="P43" i="7"/>
  <c r="K6" i="6"/>
  <c r="I70" i="2"/>
  <c r="G32" i="7"/>
  <c r="I17" i="2"/>
  <c r="G18" i="7"/>
  <c r="I77" i="2"/>
  <c r="P29" i="7"/>
  <c r="I57" i="2"/>
  <c r="P28" i="7"/>
  <c r="I80" i="2"/>
  <c r="P31" i="7"/>
  <c r="I9" i="2"/>
  <c r="P14" i="7"/>
  <c r="I30" i="2"/>
  <c r="G22" i="7"/>
  <c r="I47" i="2"/>
  <c r="P52" i="7"/>
  <c r="I75" i="2"/>
  <c r="P27" i="7"/>
  <c r="I12" i="2"/>
  <c r="G14" i="7"/>
  <c r="I74" i="2"/>
  <c r="G35" i="7"/>
  <c r="E83" i="7"/>
  <c r="F31" i="4"/>
  <c r="F12" i="6" s="1"/>
  <c r="I62" i="2"/>
  <c r="G33" i="7"/>
  <c r="I10" i="2"/>
  <c r="G19" i="7"/>
  <c r="N55" i="7"/>
  <c r="G45" i="3"/>
  <c r="F9" i="6" s="1"/>
  <c r="F50" i="5"/>
  <c r="F13" i="6" s="1"/>
  <c r="I67" i="2"/>
  <c r="P51" i="7"/>
  <c r="I56" i="2"/>
  <c r="G30" i="7"/>
  <c r="I16" i="2"/>
  <c r="G13" i="7"/>
  <c r="K5" i="6"/>
  <c r="I16" i="6"/>
  <c r="I24" i="2"/>
  <c r="P15" i="7"/>
  <c r="I53" i="2"/>
  <c r="G28" i="7"/>
  <c r="J82" i="2"/>
  <c r="H6" i="6" s="1"/>
  <c r="J84" i="2"/>
  <c r="I40" i="2"/>
  <c r="P49" i="7"/>
  <c r="I58" i="2"/>
  <c r="G29" i="7"/>
  <c r="I34" i="2"/>
  <c r="G25" i="7"/>
  <c r="I22" i="2"/>
  <c r="G15" i="7"/>
  <c r="I59" i="2"/>
  <c r="G31" i="7"/>
  <c r="I11" i="2"/>
  <c r="G17" i="7"/>
  <c r="I54" i="2"/>
  <c r="P47" i="7"/>
  <c r="I41" i="2"/>
  <c r="P46" i="7"/>
  <c r="I28" i="2"/>
  <c r="G27" i="7"/>
  <c r="I63" i="2"/>
  <c r="P35" i="7"/>
  <c r="I49" i="2"/>
  <c r="G37" i="7"/>
  <c r="I43" i="2"/>
  <c r="P50" i="7"/>
  <c r="I51" i="2"/>
  <c r="P24" i="7"/>
  <c r="G3" i="7"/>
  <c r="H3" i="7" s="1"/>
  <c r="I71" i="2"/>
  <c r="P45" i="7"/>
  <c r="I31" i="2"/>
  <c r="P22" i="7"/>
  <c r="I13" i="2"/>
  <c r="G12" i="7"/>
  <c r="J35" i="2"/>
  <c r="H5" i="6" s="1"/>
  <c r="I61" i="2"/>
  <c r="P42" i="7"/>
  <c r="I18" i="2"/>
  <c r="P19" i="7"/>
  <c r="I44" i="2"/>
  <c r="P54" i="7"/>
  <c r="I14" i="2"/>
  <c r="G16" i="7"/>
  <c r="I73" i="2"/>
  <c r="P48" i="7"/>
  <c r="I46" i="2"/>
  <c r="P26" i="7"/>
  <c r="I72" i="2"/>
  <c r="P32" i="7"/>
  <c r="I52" i="2"/>
  <c r="P39" i="7"/>
  <c r="I42" i="2"/>
  <c r="P38" i="7"/>
  <c r="I19" i="2"/>
  <c r="P17" i="7"/>
  <c r="I60" i="2"/>
  <c r="P25" i="7"/>
  <c r="I65" i="2"/>
  <c r="P30" i="7"/>
  <c r="I55" i="2"/>
  <c r="P44" i="7"/>
  <c r="I33" i="2"/>
  <c r="P21" i="7"/>
  <c r="G4" i="7"/>
  <c r="H4" i="7" s="1"/>
  <c r="I78" i="2"/>
  <c r="P37" i="7"/>
  <c r="I15" i="2"/>
  <c r="G24" i="7"/>
  <c r="I69" i="2"/>
  <c r="P53" i="7"/>
  <c r="I64" i="2"/>
  <c r="G36" i="7"/>
  <c r="I68" i="2"/>
  <c r="P34" i="7"/>
  <c r="I32" i="2"/>
  <c r="P16" i="7"/>
  <c r="I48" i="2"/>
  <c r="P40" i="7"/>
  <c r="I50" i="2"/>
  <c r="P41" i="7"/>
  <c r="I27" i="2"/>
  <c r="G26" i="7"/>
  <c r="I45" i="2"/>
  <c r="P23" i="7"/>
  <c r="I23" i="2"/>
  <c r="G21" i="7"/>
  <c r="C14" i="6"/>
  <c r="D14" i="6"/>
  <c r="H16" i="6" l="1"/>
  <c r="H71" i="2"/>
  <c r="O45" i="7"/>
  <c r="H76" i="2"/>
  <c r="O36" i="7"/>
  <c r="H45" i="2"/>
  <c r="O23" i="7"/>
  <c r="H47" i="2"/>
  <c r="O52" i="7"/>
  <c r="H57" i="2"/>
  <c r="O28" i="7"/>
  <c r="H29" i="2"/>
  <c r="O20" i="7"/>
  <c r="H69" i="2"/>
  <c r="O53" i="7"/>
  <c r="H62" i="2"/>
  <c r="F33" i="7"/>
  <c r="H15" i="2"/>
  <c r="F24" i="7"/>
  <c r="H65" i="2"/>
  <c r="O30" i="7"/>
  <c r="H52" i="2"/>
  <c r="O39" i="7"/>
  <c r="H14" i="2"/>
  <c r="F16" i="7"/>
  <c r="F3" i="7"/>
  <c r="H51" i="2"/>
  <c r="O24" i="7"/>
  <c r="H28" i="2"/>
  <c r="F27" i="7"/>
  <c r="H59" i="2"/>
  <c r="F31" i="7"/>
  <c r="H40" i="2"/>
  <c r="O49" i="7"/>
  <c r="H81" i="2"/>
  <c r="O43" i="7"/>
  <c r="H23" i="2"/>
  <c r="F21" i="7"/>
  <c r="H70" i="2"/>
  <c r="F32" i="7"/>
  <c r="H27" i="2"/>
  <c r="F26" i="7"/>
  <c r="H30" i="2"/>
  <c r="F22" i="7"/>
  <c r="F4" i="7"/>
  <c r="H60" i="2"/>
  <c r="O25" i="7"/>
  <c r="H72" i="2"/>
  <c r="N32" i="7" s="1"/>
  <c r="O32" i="7"/>
  <c r="H44" i="2"/>
  <c r="O54" i="7"/>
  <c r="H43" i="2"/>
  <c r="O50" i="7"/>
  <c r="H41" i="2"/>
  <c r="O46" i="7"/>
  <c r="H22" i="2"/>
  <c r="F15" i="7"/>
  <c r="H16" i="2"/>
  <c r="F13" i="7"/>
  <c r="H20" i="2"/>
  <c r="O18" i="7"/>
  <c r="H7" i="2"/>
  <c r="N12" i="7" s="1"/>
  <c r="O12" i="7"/>
  <c r="H48" i="2"/>
  <c r="N40" i="7" s="1"/>
  <c r="O40" i="7"/>
  <c r="H80" i="2"/>
  <c r="O31" i="7"/>
  <c r="H68" i="2"/>
  <c r="O34" i="7"/>
  <c r="H31" i="2"/>
  <c r="O22" i="7"/>
  <c r="H10" i="2"/>
  <c r="F19" i="7"/>
  <c r="H12" i="2"/>
  <c r="F14" i="7"/>
  <c r="H9" i="2"/>
  <c r="O14" i="7"/>
  <c r="H17" i="2"/>
  <c r="F18" i="7"/>
  <c r="H26" i="2"/>
  <c r="F23" i="7"/>
  <c r="H32" i="2"/>
  <c r="O16" i="7"/>
  <c r="H78" i="2"/>
  <c r="O37" i="7"/>
  <c r="H13" i="2"/>
  <c r="F12" i="7"/>
  <c r="I35" i="2"/>
  <c r="G5" i="6" s="1"/>
  <c r="H74" i="2"/>
  <c r="F35" i="7"/>
  <c r="H77" i="2"/>
  <c r="O29" i="7"/>
  <c r="H50" i="2"/>
  <c r="O41" i="7"/>
  <c r="H64" i="2"/>
  <c r="F36" i="7"/>
  <c r="H33" i="2"/>
  <c r="O21" i="7"/>
  <c r="H19" i="2"/>
  <c r="O17" i="7"/>
  <c r="H46" i="2"/>
  <c r="O26" i="7"/>
  <c r="H18" i="2"/>
  <c r="O19" i="7"/>
  <c r="H49" i="2"/>
  <c r="F37" i="7"/>
  <c r="H54" i="2"/>
  <c r="O47" i="7"/>
  <c r="H34" i="2"/>
  <c r="F25" i="7"/>
  <c r="H53" i="2"/>
  <c r="F28" i="7"/>
  <c r="I82" i="2"/>
  <c r="G6" i="6" s="1"/>
  <c r="I84" i="2"/>
  <c r="H56" i="2"/>
  <c r="F30" i="7"/>
  <c r="H25" i="2"/>
  <c r="O13" i="7"/>
  <c r="H21" i="2"/>
  <c r="F20" i="7"/>
  <c r="H75" i="2"/>
  <c r="O27" i="7"/>
  <c r="H55" i="2"/>
  <c r="O44" i="7"/>
  <c r="H42" i="2"/>
  <c r="N38" i="7" s="1"/>
  <c r="O38" i="7"/>
  <c r="H73" i="2"/>
  <c r="O48" i="7"/>
  <c r="H61" i="2"/>
  <c r="O42" i="7"/>
  <c r="H63" i="2"/>
  <c r="O35" i="7"/>
  <c r="H11" i="2"/>
  <c r="F17" i="7"/>
  <c r="H58" i="2"/>
  <c r="F29" i="7"/>
  <c r="H24" i="2"/>
  <c r="O15" i="7"/>
  <c r="H67" i="2"/>
  <c r="O51" i="7"/>
  <c r="H79" i="2"/>
  <c r="N33" i="7" s="1"/>
  <c r="O33" i="7"/>
  <c r="H66" i="2"/>
  <c r="F34" i="7"/>
  <c r="N46" i="7" l="1"/>
  <c r="E25" i="7"/>
  <c r="E20" i="7"/>
  <c r="E29" i="7"/>
  <c r="N16" i="7"/>
  <c r="E14" i="7"/>
  <c r="E13" i="7"/>
  <c r="N54" i="7"/>
  <c r="N15" i="7"/>
  <c r="N42" i="7"/>
  <c r="N27" i="7"/>
  <c r="E37" i="7"/>
  <c r="E35" i="7"/>
  <c r="E26" i="7"/>
  <c r="E18" i="7"/>
  <c r="N21" i="7"/>
  <c r="E33" i="7"/>
  <c r="N25" i="7"/>
  <c r="N39" i="7"/>
  <c r="N53" i="7"/>
  <c r="N41" i="7"/>
  <c r="N34" i="7"/>
  <c r="N51" i="7"/>
  <c r="N47" i="7"/>
  <c r="E22" i="7"/>
  <c r="N43" i="7"/>
  <c r="N31" i="7"/>
  <c r="N45" i="7"/>
  <c r="N49" i="7"/>
  <c r="N52" i="7"/>
  <c r="E34" i="7"/>
  <c r="N48" i="7"/>
  <c r="E36" i="7"/>
  <c r="E32" i="7"/>
  <c r="E31" i="7"/>
  <c r="N26" i="7"/>
  <c r="N37" i="7"/>
  <c r="N50" i="7"/>
  <c r="N30" i="7"/>
  <c r="N36" i="7"/>
  <c r="N35" i="7"/>
  <c r="N44" i="7"/>
  <c r="E30" i="7"/>
  <c r="N29" i="7"/>
  <c r="N24" i="7"/>
  <c r="N23" i="7"/>
  <c r="N28" i="7"/>
  <c r="E23" i="7"/>
  <c r="E19" i="7"/>
  <c r="E15" i="7"/>
  <c r="E16" i="7"/>
  <c r="N19" i="7"/>
  <c r="N13" i="7"/>
  <c r="E21" i="7"/>
  <c r="E27" i="7"/>
  <c r="N14" i="7"/>
  <c r="N18" i="7"/>
  <c r="N20" i="7"/>
  <c r="N22" i="7"/>
  <c r="E17" i="7"/>
  <c r="N17" i="7"/>
  <c r="E24" i="7"/>
  <c r="G16" i="6"/>
  <c r="E3" i="7"/>
  <c r="E12" i="7"/>
  <c r="H35" i="2"/>
  <c r="F5" i="6" s="1"/>
  <c r="E28" i="7"/>
  <c r="H82" i="2"/>
  <c r="F6" i="6" s="1"/>
  <c r="H84" i="2"/>
  <c r="E4" i="7"/>
  <c r="D4" i="7" l="1"/>
  <c r="D3" i="7"/>
  <c r="F16" i="6"/>
</calcChain>
</file>

<file path=xl/sharedStrings.xml><?xml version="1.0" encoding="utf-8"?>
<sst xmlns="http://schemas.openxmlformats.org/spreadsheetml/2006/main" count="364" uniqueCount="223">
  <si>
    <t>Taj Dubai</t>
  </si>
  <si>
    <t>Taj Tirupati</t>
  </si>
  <si>
    <t>Vivanta Coimbatore</t>
  </si>
  <si>
    <t>Vivanta Guwahati</t>
  </si>
  <si>
    <t>Vivanta Kathmandu</t>
  </si>
  <si>
    <t>Vivanta Vadodara</t>
  </si>
  <si>
    <t>Company/ Hotel/ Unit</t>
  </si>
  <si>
    <t>Rooms</t>
  </si>
  <si>
    <t>Taj Lands End, Mumbai</t>
  </si>
  <si>
    <t>Taj Wellington Mews, Mumbai</t>
  </si>
  <si>
    <t>Taj Mahal Hotel, New Delhi</t>
  </si>
  <si>
    <t>Taj Palace, New Delhi</t>
  </si>
  <si>
    <t>Taj Bengal, Kolkata</t>
  </si>
  <si>
    <t>Taj West End, Bengaluru</t>
  </si>
  <si>
    <t>Taj Lake Palace, Udaipur</t>
  </si>
  <si>
    <t>Taj Falaknuma Palace, Hyderabad</t>
  </si>
  <si>
    <t>Taj Exotica Resort &amp; Spa, Goa</t>
  </si>
  <si>
    <t>Vivanta Aurangabad, Maharashtra</t>
  </si>
  <si>
    <t>Taj Connemara, Chennai</t>
  </si>
  <si>
    <t>Vivanta New Delhi, Dwarka</t>
  </si>
  <si>
    <t>Taj Fort Aguada Resort &amp; Spa, Goa</t>
  </si>
  <si>
    <t>Taj Holiday Village Resort &amp; Spa, Goa</t>
  </si>
  <si>
    <t>Taj Hari Mahal, Jodhpur</t>
  </si>
  <si>
    <t>Vivanta Bengaluru, Whitefield</t>
  </si>
  <si>
    <t>Taj Yeshwantpur, Bengaluru</t>
  </si>
  <si>
    <t>Jai Mahal Palace, Jaipur</t>
  </si>
  <si>
    <t>Taj Usha Kiran Palace, Gwalior</t>
  </si>
  <si>
    <t>Vivanta Bengaluru, Residency Road</t>
  </si>
  <si>
    <t>The Gateway Hotel Beach Road Calicut</t>
  </si>
  <si>
    <t>Savoy, Ooty - IHCL SeleQtions</t>
  </si>
  <si>
    <t>Taj Exotica Resort &amp; Spa, Andamans</t>
  </si>
  <si>
    <t>Taj Fateh Prakash Palace</t>
  </si>
  <si>
    <t>Managed Properties</t>
  </si>
  <si>
    <t>Taj Santacruz, Mumbai</t>
  </si>
  <si>
    <t>Umaid Bhawan Palace, Jodhpur</t>
  </si>
  <si>
    <t>Rambagh Palace, Jaipur</t>
  </si>
  <si>
    <t>Taj Bangalore, Bengaluru</t>
  </si>
  <si>
    <t>Taj Bekal Resort &amp; Spa, Kerala</t>
  </si>
  <si>
    <t>Vivanta Dal View, Srinagar</t>
  </si>
  <si>
    <t>Taj City Centre, Gurugram</t>
  </si>
  <si>
    <t>Taj Green Cove Resort &amp; Spa, Kovalam</t>
  </si>
  <si>
    <t>Vivanta Goa, Panaji</t>
  </si>
  <si>
    <t>Vivanta Sawai Madhopur Lodge</t>
  </si>
  <si>
    <t>Vivanta Surajkund, NCR</t>
  </si>
  <si>
    <t>Vivanta Kolkata EM Bypass</t>
  </si>
  <si>
    <t>The Gateway Hotel Gir Forest Junagadh</t>
  </si>
  <si>
    <t>Vivanta Pune, Hinjawadi</t>
  </si>
  <si>
    <t>Vivanta Chennai, IT Expressway</t>
  </si>
  <si>
    <t>The Connaught, New Delhi – IHCL SeleQtions</t>
  </si>
  <si>
    <t>Owned Under Indian Hotels</t>
  </si>
  <si>
    <t>The Gateway Resort Damdama Lake Gurgaon</t>
  </si>
  <si>
    <t>The Gateway Hotel M G Road Vijayawada</t>
  </si>
  <si>
    <t>Roots Corporation Limited</t>
  </si>
  <si>
    <t>Ginger Hotel - Agartala</t>
  </si>
  <si>
    <t>Ginger Hotel - Ahmedabad (Drive-in</t>
  </si>
  <si>
    <t>Ginger Hotel - Bangalore (Inner Ring</t>
  </si>
  <si>
    <t>Ginger Hotel – Bhubaneshwar</t>
  </si>
  <si>
    <t>Ginger Hotel - Chennai (Vadapalani)</t>
  </si>
  <si>
    <t>Ginger Hotel - Chennai (IITM)</t>
  </si>
  <si>
    <t>Ginger Hotel – Faridabad</t>
  </si>
  <si>
    <t>Ginger Hotel – Goa, Panaji</t>
  </si>
  <si>
    <t>Ginger Hotel – Guwahati</t>
  </si>
  <si>
    <t>Ginger Hotel – Indore</t>
  </si>
  <si>
    <t>Ginger Hotel – Jaipur</t>
  </si>
  <si>
    <t>Ginger Hotel – Jamshedpur</t>
  </si>
  <si>
    <t>Ginger Hotel – Mangalore</t>
  </si>
  <si>
    <t>Ginger Hotel - Mumbai, Andheri MIDC</t>
  </si>
  <si>
    <t>Ginger Hotel – Mysore</t>
  </si>
  <si>
    <t>Ginger Hotel – Nashik</t>
  </si>
  <si>
    <t>Ginger Hotel - Delhi (Rail Yatri Niwas)</t>
  </si>
  <si>
    <t>Ginger Hotel - East Delhi (Vivek Vihar)</t>
  </si>
  <si>
    <t>Ginger Hotel – Noida Sector 63</t>
  </si>
  <si>
    <t>Ginger Hotel – Pantnagar</t>
  </si>
  <si>
    <t>Ginger Hotel - Pune (Wakad)</t>
  </si>
  <si>
    <t>Ginger Hotel - Pune (Pimpri)</t>
  </si>
  <si>
    <t>Ginger Hotel – Surat</t>
  </si>
  <si>
    <t>Ginger Hotel – Thane</t>
  </si>
  <si>
    <t>Ginger Hotel – Thiruvananthapuram</t>
  </si>
  <si>
    <t>Ginger Hotel – Vadodara</t>
  </si>
  <si>
    <t>Ginger TCS Cochin</t>
  </si>
  <si>
    <t>Ginger TCS Nivant (Pune)</t>
  </si>
  <si>
    <t>Ginger TCS Siruseri</t>
  </si>
  <si>
    <t>Ginger Hotel – Noida Sector 63 (New)</t>
  </si>
  <si>
    <t>Ginger Hotel – Vapi</t>
  </si>
  <si>
    <t>Ginger Hotel – Mumbai, Andheri East</t>
  </si>
  <si>
    <t>Ginger Hotel - Lucknow</t>
  </si>
  <si>
    <t>Ginger Hotel - Aurangabad</t>
  </si>
  <si>
    <t>Ginger Hotel - Sanand</t>
  </si>
  <si>
    <t>Ginger Hotel - Madgaon, Goa</t>
  </si>
  <si>
    <t>Ginger Hotel - Patna</t>
  </si>
  <si>
    <t>Ginger Hotel - Kalinganagar</t>
  </si>
  <si>
    <t>Ginger TCS - BKC</t>
  </si>
  <si>
    <t>Ginger Tata Steel - Jamshedpur</t>
  </si>
  <si>
    <t>Managed Properties Ginger</t>
  </si>
  <si>
    <t>The Gateway Hotel Ramgarh Lodge Jaipur</t>
  </si>
  <si>
    <t>Pratap Mahal, Ajmer - IHCL SeleQtions</t>
  </si>
  <si>
    <t>Taj Corbett Resort &amp; Spa, Uttarakhand</t>
  </si>
  <si>
    <t>The Gateway Hotel Beach Road Viskapatnam</t>
  </si>
  <si>
    <t>Vivanta Katra</t>
  </si>
  <si>
    <t>Taj Aravali Resort &amp; Spa, Udaipur</t>
  </si>
  <si>
    <t>Taj Theog Resort &amp; Spa, Shimla</t>
  </si>
  <si>
    <t xml:space="preserve">Taj Rishikesh Resort &amp; Spa, Uttarakhand         </t>
  </si>
  <si>
    <t>Cidade De Goa - IHCL SeleQtions</t>
  </si>
  <si>
    <t>Devi Ratn, Jaipur – IHCL SeleQtions</t>
  </si>
  <si>
    <t>Taj Hotel &amp; Convention Centre, Agra</t>
  </si>
  <si>
    <t>Taj Hotel &amp; Convention Centre, Goa</t>
  </si>
  <si>
    <t>Taj Skyline Ahmedabad</t>
  </si>
  <si>
    <t>Taj Chia Kutir Resort &amp; Spa Darjeeling</t>
  </si>
  <si>
    <t>Vivanta Thiruvananthapuram</t>
  </si>
  <si>
    <t>Taj Pamodzi, Lusaka</t>
  </si>
  <si>
    <t>Taj Tashi, Bhutan</t>
  </si>
  <si>
    <t>Vivanta Langkawi, Rebak Island</t>
  </si>
  <si>
    <t>Vivanta Colombo, Airport Garden</t>
  </si>
  <si>
    <t>Taj Jumeirah Lakes Towers</t>
  </si>
  <si>
    <t>Ginger Hotel - Manesar</t>
  </si>
  <si>
    <t>Ginger Hotel - Katra, Jammu</t>
  </si>
  <si>
    <t>Ginger Hotel – Tirupur</t>
  </si>
  <si>
    <t>Ginger Hotel – Vizag</t>
  </si>
  <si>
    <t>Ginger Hotel - Ahmedabad, Satellite</t>
  </si>
  <si>
    <t>Ginger Hotel - Ahmedabad, S.G. Road</t>
  </si>
  <si>
    <t>Ginger Hotel - Gurugram</t>
  </si>
  <si>
    <t>Ginger Hotel - Goa, Dona Paula</t>
  </si>
  <si>
    <t>Ginger Hotel - Vadodara (RCR)</t>
  </si>
  <si>
    <t>Ginger Hotel - Dwarka</t>
  </si>
  <si>
    <t>Ginger Hotel - Surat City Centre</t>
  </si>
  <si>
    <t>Ginger Hotel - Bangalore (Whitefield)</t>
  </si>
  <si>
    <t>Ginger Hotel - Visakhapatnam, Gajuwaka</t>
  </si>
  <si>
    <t>Ginger Hotel - Pudducherry</t>
  </si>
  <si>
    <t>Benaras Hotels Limited</t>
  </si>
  <si>
    <t>Taj Nadesar Palace, Varanasi</t>
  </si>
  <si>
    <t>Taj Ganges, Varanasi</t>
  </si>
  <si>
    <t>The Gateway Hotel Balaghat Road Gondia</t>
  </si>
  <si>
    <t>United Overseas Holding</t>
  </si>
  <si>
    <t>Taj The Pierre New York</t>
  </si>
  <si>
    <t>Taj Campton Place, San Francisco</t>
  </si>
  <si>
    <t>St James Court Hotels</t>
  </si>
  <si>
    <t>Taj 51 Buckingham Gate Suites and
Residences, London</t>
  </si>
  <si>
    <t>St. James’ Court, A Taj Hotel, London</t>
  </si>
  <si>
    <t>Good Hope Palace Hotels
Proprietary Limited</t>
  </si>
  <si>
    <t>Taj Cape Town</t>
  </si>
  <si>
    <t>President, Mumbai - IHCL SeleQtions</t>
  </si>
  <si>
    <t>Blue Diamond, Pune - IHCL SeleQtions</t>
  </si>
  <si>
    <t>Taj Mahal, Lucknow</t>
  </si>
  <si>
    <t>Taj M G Road, Bengaluru</t>
  </si>
  <si>
    <t>The Gateway Hotel Ambad Nashik</t>
  </si>
  <si>
    <t>Tajview, Agra - IHCL SeleQtions</t>
  </si>
  <si>
    <t>Taj Swarna, Amritsar</t>
  </si>
  <si>
    <t>United Hotels Limited</t>
  </si>
  <si>
    <t>Ambassador, New Delhi - IHCL
SeleQtions</t>
  </si>
  <si>
    <t>Piem Hotels Limited</t>
  </si>
  <si>
    <t>Taj GVK Hotels &amp; Resorts Limited</t>
  </si>
  <si>
    <t>Taj Krishna, Hyderabad</t>
  </si>
  <si>
    <t>Vivanta Hyderabad, Begumpet</t>
  </si>
  <si>
    <t>Taj Banjara, Hyderabad</t>
  </si>
  <si>
    <t>Taj Deccan, Hyderabad</t>
  </si>
  <si>
    <t>Taj Club House, Chennai</t>
  </si>
  <si>
    <t>Taj Chandigarh, Chandigarh</t>
  </si>
  <si>
    <t>Taj Kerala Hotels &amp; Resorts Limited</t>
  </si>
  <si>
    <t>Taj Kumarakom Resort &amp; Spa, Kerala</t>
  </si>
  <si>
    <t>Gateway Varkala - IHCL SeleQtions</t>
  </si>
  <si>
    <t>Kaveri Retreats and Resorts Limited</t>
  </si>
  <si>
    <t>Taj Madikeri Resort &amp; Spa, Coorg</t>
  </si>
  <si>
    <t>Gateway Chikmagalur - IHCL SeleQtions</t>
  </si>
  <si>
    <t>Taj Safaris Limited</t>
  </si>
  <si>
    <t>Mahua Kothi, A Taj Safari, Bandhavgarh</t>
  </si>
  <si>
    <t>Banjaar Tola, A Taj Safari, Kanha National</t>
  </si>
  <si>
    <t>Pashan Garh, A Taj Safari, Panna National Park</t>
  </si>
  <si>
    <t>Baghvan, A Taj Safari, Pench National Park</t>
  </si>
  <si>
    <t>Managed Properties - Safaris</t>
  </si>
  <si>
    <t>Meghauli Serai, A Taj Safari, Chitwan National Park</t>
  </si>
  <si>
    <t>The Gateway Hotel Marine Drive Ernakulam</t>
  </si>
  <si>
    <t>Taj Karnataka Hotels &amp; Resorts Limited</t>
  </si>
  <si>
    <t>TAL Maldives Resorts Private Limited</t>
  </si>
  <si>
    <t>Taj Exotica Resort &amp; Spa, Maldives</t>
  </si>
  <si>
    <t>Taj Coral Resort &amp; Spa, Maldives</t>
  </si>
  <si>
    <t>Oriental Hotels Limited</t>
  </si>
  <si>
    <t>Taj Coromandel, Chennai</t>
  </si>
  <si>
    <t>Taj Fisherman’s Cove Resort &amp; Spa,Chennai</t>
  </si>
  <si>
    <t>Taj Malabar Resort &amp; Spa, Kochi</t>
  </si>
  <si>
    <t>Gateway, Coonoor - IHCL SeleQtions</t>
  </si>
  <si>
    <t>The Gateway Hotel Pasumalai Madurai</t>
  </si>
  <si>
    <t>TAL Lanka Hotels PLC</t>
  </si>
  <si>
    <t>Taj Samudra, Colombo</t>
  </si>
  <si>
    <t>Lanka Island Resorts Limited</t>
  </si>
  <si>
    <t>Taj Bentota Resort &amp; Spa, Sri Lanka</t>
  </si>
  <si>
    <t>The Gateway Hotel Old Port Road Mangalore</t>
  </si>
  <si>
    <t>The Indian Hotels</t>
  </si>
  <si>
    <t>Owned</t>
  </si>
  <si>
    <t>Managed</t>
  </si>
  <si>
    <t>Ginger</t>
  </si>
  <si>
    <t>Other Subsidiaries</t>
  </si>
  <si>
    <t>Joint Ventures</t>
  </si>
  <si>
    <t>Properties</t>
  </si>
  <si>
    <t>Total</t>
  </si>
  <si>
    <t>ARR Base room</t>
  </si>
  <si>
    <t>Corporate Properties</t>
  </si>
  <si>
    <t>Luxury Properties</t>
  </si>
  <si>
    <t>ARR</t>
  </si>
  <si>
    <t>Sawai Man Mahal, Jaipur-Wedding Centre</t>
  </si>
  <si>
    <t>Source</t>
  </si>
  <si>
    <t>Company Website</t>
  </si>
  <si>
    <t>Booking.com</t>
  </si>
  <si>
    <t>Booking,com</t>
  </si>
  <si>
    <t>Trip.com</t>
  </si>
  <si>
    <t>Find Hotel</t>
  </si>
  <si>
    <t>FindHotels</t>
  </si>
  <si>
    <t>Assumed</t>
  </si>
  <si>
    <t>goibibo</t>
  </si>
  <si>
    <t>Yearly Revenue at Different Occupancies-In Rs crores</t>
  </si>
  <si>
    <t>TOTAL</t>
  </si>
  <si>
    <t>Stake</t>
  </si>
  <si>
    <t>Other Stakeholder</t>
  </si>
  <si>
    <t>Royal Family</t>
  </si>
  <si>
    <t>Kumar Family</t>
  </si>
  <si>
    <t>NAGPALS</t>
  </si>
  <si>
    <t>Total Revenue excluding Joint Venture</t>
  </si>
  <si>
    <t>Revenue-at different Occupancy</t>
  </si>
  <si>
    <t>Average ARR</t>
  </si>
  <si>
    <t>TYPE</t>
  </si>
  <si>
    <t>Rooms-Total</t>
  </si>
  <si>
    <t>ROOMS</t>
  </si>
  <si>
    <t>Taj Mahal Tower Mumbai</t>
  </si>
  <si>
    <t>The Taj Mahal Palace, Mumbai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</si>
</sst>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  <xf numFmtId="9" fontId="0" fillId="0" borderId="0" xfId="0" applyNumberFormat="1"/>
    <xf numFmtId="0" fontId="2" fillId="0" borderId="0" xfId="0" applyFont="1"/>
    <xf numFmtId="1" fontId="0" fillId="0" borderId="0" xfId="0" applyNumberFormat="1"/>
    <xf numFmtId="9" fontId="0" fillId="0" borderId="1" xfId="0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1" fillId="0" borderId="1" xfId="0" applyNumberFormat="1" applyFont="1" applyBorder="1"/>
    <xf numFmtId="1" fontId="1" fillId="0" borderId="0" xfId="0" applyNumberFormat="1" applyFont="1"/>
    <xf numFmtId="1" fontId="0" fillId="0" borderId="6" xfId="0" applyNumberFormat="1" applyBorder="1"/>
    <xf numFmtId="10" fontId="0" fillId="0" borderId="0" xfId="0" applyNumberFormat="1"/>
    <xf numFmtId="0" fontId="2" fillId="0" borderId="1" xfId="0" applyFont="1" applyBorder="1"/>
    <xf numFmtId="1" fontId="2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84"/>
  <sheetViews>
    <sheetView topLeftCell="A61" workbookViewId="0">
      <selection activeCell="I83" sqref="I83"/>
    </sheetView>
  </sheetViews>
  <sheetFormatPr defaultRowHeight="14.5" x14ac:dyDescent="0.35"/>
  <cols>
    <col min="2" max="2" width="36.26953125" bestFit="1" customWidth="1"/>
    <col min="3" max="3" width="11.453125" bestFit="1" customWidth="1"/>
    <col min="4" max="4" width="14.453125" bestFit="1" customWidth="1"/>
    <col min="5" max="5" width="17.453125" bestFit="1" customWidth="1"/>
  </cols>
  <sheetData>
    <row r="3" spans="2:11" x14ac:dyDescent="0.35">
      <c r="B3" t="s">
        <v>6</v>
      </c>
      <c r="C3" t="s">
        <v>7</v>
      </c>
    </row>
    <row r="5" spans="2:11" ht="26.25" customHeight="1" x14ac:dyDescent="0.35">
      <c r="B5" s="23" t="s">
        <v>49</v>
      </c>
      <c r="C5" s="23"/>
      <c r="H5" s="24" t="s">
        <v>208</v>
      </c>
      <c r="I5" s="24"/>
      <c r="J5" s="24"/>
      <c r="K5" s="24"/>
    </row>
    <row r="6" spans="2:11" x14ac:dyDescent="0.35">
      <c r="B6" s="1"/>
      <c r="C6" s="1"/>
      <c r="D6" t="s">
        <v>194</v>
      </c>
      <c r="E6" t="s">
        <v>199</v>
      </c>
      <c r="H6" s="10">
        <v>0.4</v>
      </c>
      <c r="I6" s="10">
        <v>0.5</v>
      </c>
      <c r="J6" s="10">
        <v>0.6</v>
      </c>
      <c r="K6" s="10">
        <v>0.7</v>
      </c>
    </row>
    <row r="7" spans="2:11" x14ac:dyDescent="0.35">
      <c r="B7" t="s">
        <v>222</v>
      </c>
      <c r="C7">
        <v>260</v>
      </c>
      <c r="D7">
        <v>24423</v>
      </c>
      <c r="E7" t="s">
        <v>200</v>
      </c>
      <c r="H7" s="11">
        <f t="shared" ref="H7:H34" si="0">I7*$H$6/$I$6</f>
        <v>92.709708000000006</v>
      </c>
      <c r="I7" s="11">
        <f t="shared" ref="I7:I34" si="1">J7*$I$6/$J$6</f>
        <v>115.887135</v>
      </c>
      <c r="J7" s="11">
        <f t="shared" ref="J7:J34" si="2">K7*$J$6/$K$6</f>
        <v>139.064562</v>
      </c>
      <c r="K7" s="11">
        <f t="shared" ref="K7:K34" si="3">$K$6*D7*C7*365/10000000</f>
        <v>162.24198899999999</v>
      </c>
    </row>
    <row r="8" spans="2:11" x14ac:dyDescent="0.35">
      <c r="B8" t="s">
        <v>221</v>
      </c>
      <c r="C8">
        <v>283</v>
      </c>
      <c r="D8">
        <v>12470</v>
      </c>
      <c r="E8" t="s">
        <v>200</v>
      </c>
      <c r="H8" s="11">
        <f t="shared" si="0"/>
        <v>51.523546000000003</v>
      </c>
      <c r="I8" s="11">
        <f t="shared" si="1"/>
        <v>64.404432499999999</v>
      </c>
      <c r="J8" s="11">
        <f t="shared" si="2"/>
        <v>77.285319000000001</v>
      </c>
      <c r="K8" s="11">
        <f t="shared" si="3"/>
        <v>90.166205500000004</v>
      </c>
    </row>
    <row r="9" spans="2:11" x14ac:dyDescent="0.35">
      <c r="B9" t="s">
        <v>8</v>
      </c>
      <c r="C9">
        <v>493</v>
      </c>
      <c r="D9">
        <v>11210</v>
      </c>
      <c r="E9" t="s">
        <v>200</v>
      </c>
      <c r="H9" s="11">
        <f t="shared" si="0"/>
        <v>80.687337999999997</v>
      </c>
      <c r="I9" s="11">
        <f t="shared" si="1"/>
        <v>100.85917249999999</v>
      </c>
      <c r="J9" s="11">
        <f t="shared" si="2"/>
        <v>121.03100699999997</v>
      </c>
      <c r="K9" s="11">
        <f t="shared" si="3"/>
        <v>141.20284149999998</v>
      </c>
    </row>
    <row r="10" spans="2:11" x14ac:dyDescent="0.35">
      <c r="B10" t="s">
        <v>10</v>
      </c>
      <c r="C10">
        <v>292</v>
      </c>
      <c r="D10">
        <v>17500</v>
      </c>
      <c r="E10" t="s">
        <v>200</v>
      </c>
      <c r="H10" s="11">
        <f t="shared" si="0"/>
        <v>74.605999999999995</v>
      </c>
      <c r="I10" s="11">
        <f t="shared" si="1"/>
        <v>93.257499999999993</v>
      </c>
      <c r="J10" s="11">
        <f t="shared" si="2"/>
        <v>111.90899999999999</v>
      </c>
      <c r="K10" s="11">
        <f t="shared" si="3"/>
        <v>130.56049999999999</v>
      </c>
    </row>
    <row r="11" spans="2:11" x14ac:dyDescent="0.35">
      <c r="B11" t="s">
        <v>21</v>
      </c>
      <c r="C11">
        <v>142</v>
      </c>
      <c r="D11">
        <v>22000</v>
      </c>
      <c r="E11" t="s">
        <v>200</v>
      </c>
      <c r="H11" s="11">
        <f t="shared" si="0"/>
        <v>45.610399999999998</v>
      </c>
      <c r="I11" s="11">
        <f t="shared" si="1"/>
        <v>57.012999999999998</v>
      </c>
      <c r="J11" s="11">
        <f t="shared" si="2"/>
        <v>68.415599999999998</v>
      </c>
      <c r="K11" s="11">
        <f t="shared" si="3"/>
        <v>79.81819999999999</v>
      </c>
    </row>
    <row r="12" spans="2:11" x14ac:dyDescent="0.35">
      <c r="B12" t="s">
        <v>20</v>
      </c>
      <c r="C12">
        <v>143</v>
      </c>
      <c r="D12">
        <v>28000</v>
      </c>
      <c r="E12" t="s">
        <v>200</v>
      </c>
      <c r="H12" s="11">
        <f t="shared" si="0"/>
        <v>58.458400000000012</v>
      </c>
      <c r="I12" s="11">
        <f t="shared" si="1"/>
        <v>73.073000000000008</v>
      </c>
      <c r="J12" s="11">
        <f t="shared" si="2"/>
        <v>87.687600000000003</v>
      </c>
      <c r="K12" s="11">
        <f t="shared" si="3"/>
        <v>102.3022</v>
      </c>
    </row>
    <row r="13" spans="2:11" x14ac:dyDescent="0.35">
      <c r="B13" t="s">
        <v>14</v>
      </c>
      <c r="C13">
        <v>83</v>
      </c>
      <c r="D13">
        <v>41525</v>
      </c>
      <c r="E13" t="s">
        <v>200</v>
      </c>
      <c r="H13" s="11">
        <f t="shared" si="0"/>
        <v>50.319995000000006</v>
      </c>
      <c r="I13" s="11">
        <f t="shared" si="1"/>
        <v>62.89999375</v>
      </c>
      <c r="J13" s="11">
        <f t="shared" si="2"/>
        <v>75.479992499999994</v>
      </c>
      <c r="K13" s="11">
        <f t="shared" si="3"/>
        <v>88.059991249999982</v>
      </c>
    </row>
    <row r="14" spans="2:11" x14ac:dyDescent="0.35">
      <c r="B14" t="s">
        <v>16</v>
      </c>
      <c r="C14">
        <v>140</v>
      </c>
      <c r="D14">
        <v>21500</v>
      </c>
      <c r="E14" t="s">
        <v>200</v>
      </c>
      <c r="H14" s="11">
        <f t="shared" si="0"/>
        <v>43.945999999999998</v>
      </c>
      <c r="I14" s="11">
        <f t="shared" si="1"/>
        <v>54.93249999999999</v>
      </c>
      <c r="J14" s="11">
        <f t="shared" si="2"/>
        <v>65.918999999999983</v>
      </c>
      <c r="K14" s="11">
        <f t="shared" si="3"/>
        <v>76.905499999999989</v>
      </c>
    </row>
    <row r="15" spans="2:11" x14ac:dyDescent="0.35">
      <c r="B15" t="s">
        <v>11</v>
      </c>
      <c r="C15">
        <v>403</v>
      </c>
      <c r="D15">
        <v>8156</v>
      </c>
      <c r="E15" t="s">
        <v>200</v>
      </c>
      <c r="H15" s="11">
        <f t="shared" si="0"/>
        <v>47.988272800000004</v>
      </c>
      <c r="I15" s="11">
        <f t="shared" si="1"/>
        <v>59.985340999999998</v>
      </c>
      <c r="J15" s="11">
        <f t="shared" si="2"/>
        <v>71.982409199999992</v>
      </c>
      <c r="K15" s="11">
        <f t="shared" si="3"/>
        <v>83.979477399999993</v>
      </c>
    </row>
    <row r="16" spans="2:11" x14ac:dyDescent="0.35">
      <c r="B16" t="s">
        <v>15</v>
      </c>
      <c r="C16">
        <v>60</v>
      </c>
      <c r="D16">
        <v>41285</v>
      </c>
      <c r="E16" t="s">
        <v>200</v>
      </c>
      <c r="H16" s="11">
        <f t="shared" si="0"/>
        <v>36.165659999999995</v>
      </c>
      <c r="I16" s="11">
        <f t="shared" si="1"/>
        <v>45.207074999999996</v>
      </c>
      <c r="J16" s="11">
        <f t="shared" si="2"/>
        <v>54.24848999999999</v>
      </c>
      <c r="K16" s="11">
        <f t="shared" si="3"/>
        <v>63.28990499999999</v>
      </c>
    </row>
    <row r="17" spans="2:11" x14ac:dyDescent="0.35">
      <c r="B17" t="s">
        <v>30</v>
      </c>
      <c r="C17">
        <v>72</v>
      </c>
      <c r="D17">
        <v>39040</v>
      </c>
      <c r="E17" t="s">
        <v>200</v>
      </c>
      <c r="H17" s="11">
        <f t="shared" si="0"/>
        <v>41.038848000000002</v>
      </c>
      <c r="I17" s="11">
        <f t="shared" si="1"/>
        <v>51.298559999999995</v>
      </c>
      <c r="J17" s="11">
        <f t="shared" si="2"/>
        <v>61.558271999999995</v>
      </c>
      <c r="K17" s="11">
        <f t="shared" si="3"/>
        <v>71.817983999999996</v>
      </c>
    </row>
    <row r="18" spans="2:11" x14ac:dyDescent="0.35">
      <c r="B18" t="s">
        <v>24</v>
      </c>
      <c r="C18">
        <v>327</v>
      </c>
      <c r="D18">
        <v>8500</v>
      </c>
      <c r="E18" t="s">
        <v>200</v>
      </c>
      <c r="H18" s="11">
        <f t="shared" si="0"/>
        <v>40.580700000000007</v>
      </c>
      <c r="I18" s="11">
        <f t="shared" si="1"/>
        <v>50.725875000000002</v>
      </c>
      <c r="J18" s="11">
        <f t="shared" si="2"/>
        <v>60.871050000000004</v>
      </c>
      <c r="K18" s="11">
        <f t="shared" si="3"/>
        <v>71.016225000000006</v>
      </c>
    </row>
    <row r="19" spans="2:11" x14ac:dyDescent="0.35">
      <c r="B19" t="s">
        <v>19</v>
      </c>
      <c r="C19">
        <v>250</v>
      </c>
      <c r="D19">
        <v>8100</v>
      </c>
      <c r="E19" t="s">
        <v>200</v>
      </c>
      <c r="H19" s="11">
        <f t="shared" si="0"/>
        <v>29.565000000000005</v>
      </c>
      <c r="I19" s="11">
        <f t="shared" si="1"/>
        <v>36.956250000000004</v>
      </c>
      <c r="J19" s="11">
        <f t="shared" si="2"/>
        <v>44.347500000000004</v>
      </c>
      <c r="K19" s="11">
        <f t="shared" si="3"/>
        <v>51.738750000000003</v>
      </c>
    </row>
    <row r="20" spans="2:11" x14ac:dyDescent="0.35">
      <c r="B20" t="s">
        <v>12</v>
      </c>
      <c r="C20">
        <v>229</v>
      </c>
      <c r="D20">
        <v>8000</v>
      </c>
      <c r="E20" t="s">
        <v>200</v>
      </c>
      <c r="H20" s="11">
        <f t="shared" si="0"/>
        <v>26.747200000000007</v>
      </c>
      <c r="I20" s="11">
        <f t="shared" si="1"/>
        <v>33.434000000000005</v>
      </c>
      <c r="J20" s="11">
        <f t="shared" si="2"/>
        <v>40.120800000000003</v>
      </c>
      <c r="K20" s="11">
        <f t="shared" si="3"/>
        <v>46.807600000000001</v>
      </c>
    </row>
    <row r="21" spans="2:11" x14ac:dyDescent="0.35">
      <c r="B21" t="s">
        <v>25</v>
      </c>
      <c r="C21">
        <v>100</v>
      </c>
      <c r="D21">
        <v>19000</v>
      </c>
      <c r="E21" t="s">
        <v>200</v>
      </c>
      <c r="H21" s="11">
        <f t="shared" si="0"/>
        <v>27.740000000000006</v>
      </c>
      <c r="I21" s="11">
        <f t="shared" si="1"/>
        <v>34.675000000000004</v>
      </c>
      <c r="J21" s="11">
        <f t="shared" si="2"/>
        <v>41.61</v>
      </c>
      <c r="K21" s="11">
        <f t="shared" si="3"/>
        <v>48.545000000000002</v>
      </c>
    </row>
    <row r="22" spans="2:11" x14ac:dyDescent="0.35">
      <c r="B22" t="s">
        <v>31</v>
      </c>
      <c r="C22">
        <v>65</v>
      </c>
      <c r="D22">
        <v>27000</v>
      </c>
      <c r="E22" t="s">
        <v>200</v>
      </c>
      <c r="H22" s="11">
        <f t="shared" si="0"/>
        <v>25.623000000000005</v>
      </c>
      <c r="I22" s="11">
        <f t="shared" si="1"/>
        <v>32.028750000000002</v>
      </c>
      <c r="J22" s="11">
        <f t="shared" si="2"/>
        <v>38.4345</v>
      </c>
      <c r="K22" s="11">
        <f t="shared" si="3"/>
        <v>44.840249999999997</v>
      </c>
    </row>
    <row r="23" spans="2:11" x14ac:dyDescent="0.35">
      <c r="B23" t="s">
        <v>22</v>
      </c>
      <c r="C23">
        <v>93</v>
      </c>
      <c r="D23">
        <v>15000</v>
      </c>
      <c r="E23" t="s">
        <v>200</v>
      </c>
      <c r="H23" s="11">
        <f t="shared" si="0"/>
        <v>20.367000000000004</v>
      </c>
      <c r="I23" s="11">
        <f t="shared" si="1"/>
        <v>25.458750000000002</v>
      </c>
      <c r="J23" s="11">
        <f t="shared" si="2"/>
        <v>30.5505</v>
      </c>
      <c r="K23" s="11">
        <f t="shared" si="3"/>
        <v>35.642249999999997</v>
      </c>
    </row>
    <row r="24" spans="2:11" x14ac:dyDescent="0.35">
      <c r="B24" t="s">
        <v>3</v>
      </c>
      <c r="C24">
        <v>150</v>
      </c>
      <c r="D24">
        <v>13000</v>
      </c>
      <c r="E24" t="s">
        <v>200</v>
      </c>
      <c r="H24" s="11">
        <f t="shared" si="0"/>
        <v>28.47</v>
      </c>
      <c r="I24" s="11">
        <f t="shared" si="1"/>
        <v>35.587499999999999</v>
      </c>
      <c r="J24" s="11">
        <f t="shared" si="2"/>
        <v>42.704999999999998</v>
      </c>
      <c r="K24" s="11">
        <f t="shared" si="3"/>
        <v>49.822499999999998</v>
      </c>
    </row>
    <row r="25" spans="2:11" x14ac:dyDescent="0.35">
      <c r="B25" t="s">
        <v>9</v>
      </c>
      <c r="C25">
        <v>78</v>
      </c>
      <c r="D25">
        <v>15000</v>
      </c>
      <c r="E25" t="s">
        <v>200</v>
      </c>
      <c r="H25" s="11">
        <f t="shared" si="0"/>
        <v>17.082000000000004</v>
      </c>
      <c r="I25" s="11">
        <f t="shared" si="1"/>
        <v>21.352500000000003</v>
      </c>
      <c r="J25" s="11">
        <f t="shared" si="2"/>
        <v>25.623000000000001</v>
      </c>
      <c r="K25" s="11">
        <f t="shared" si="3"/>
        <v>29.8935</v>
      </c>
    </row>
    <row r="26" spans="2:11" x14ac:dyDescent="0.35">
      <c r="B26" t="s">
        <v>13</v>
      </c>
      <c r="C26">
        <v>117</v>
      </c>
      <c r="D26">
        <v>12000</v>
      </c>
      <c r="E26" t="s">
        <v>200</v>
      </c>
      <c r="H26" s="11">
        <f t="shared" si="0"/>
        <v>20.498400000000004</v>
      </c>
      <c r="I26" s="11">
        <f t="shared" si="1"/>
        <v>25.623000000000001</v>
      </c>
      <c r="J26" s="11">
        <f t="shared" si="2"/>
        <v>30.747599999999998</v>
      </c>
      <c r="K26" s="11">
        <f t="shared" si="3"/>
        <v>35.872199999999999</v>
      </c>
    </row>
    <row r="27" spans="2:11" x14ac:dyDescent="0.35">
      <c r="B27" t="s">
        <v>18</v>
      </c>
      <c r="C27">
        <v>147</v>
      </c>
      <c r="D27">
        <v>6380</v>
      </c>
      <c r="E27" t="s">
        <v>200</v>
      </c>
      <c r="H27" s="11">
        <f t="shared" si="0"/>
        <v>13.692756000000001</v>
      </c>
      <c r="I27" s="11">
        <f t="shared" si="1"/>
        <v>17.115945</v>
      </c>
      <c r="J27" s="11">
        <f t="shared" si="2"/>
        <v>20.539134000000001</v>
      </c>
      <c r="K27" s="11">
        <f t="shared" si="3"/>
        <v>23.962323000000001</v>
      </c>
    </row>
    <row r="28" spans="2:11" x14ac:dyDescent="0.35">
      <c r="B28" t="s">
        <v>23</v>
      </c>
      <c r="C28">
        <v>199</v>
      </c>
      <c r="D28">
        <v>7300</v>
      </c>
      <c r="E28" t="s">
        <v>200</v>
      </c>
      <c r="H28" s="11">
        <f t="shared" si="0"/>
        <v>21.209420000000001</v>
      </c>
      <c r="I28" s="11">
        <f t="shared" si="1"/>
        <v>26.511775</v>
      </c>
      <c r="J28" s="11">
        <f t="shared" si="2"/>
        <v>31.814129999999999</v>
      </c>
      <c r="K28" s="11">
        <f t="shared" si="3"/>
        <v>37.116484999999997</v>
      </c>
    </row>
    <row r="29" spans="2:11" x14ac:dyDescent="0.35">
      <c r="B29" t="s">
        <v>48</v>
      </c>
      <c r="C29">
        <v>104</v>
      </c>
      <c r="D29">
        <v>8120</v>
      </c>
      <c r="E29" t="s">
        <v>200</v>
      </c>
      <c r="H29" s="11">
        <f t="shared" si="0"/>
        <v>12.329408000000001</v>
      </c>
      <c r="I29" s="11">
        <f t="shared" si="1"/>
        <v>15.411760000000001</v>
      </c>
      <c r="J29" s="11">
        <f t="shared" si="2"/>
        <v>18.494112000000001</v>
      </c>
      <c r="K29" s="11">
        <f t="shared" si="3"/>
        <v>21.576464000000001</v>
      </c>
    </row>
    <row r="30" spans="2:11" x14ac:dyDescent="0.35">
      <c r="B30" t="s">
        <v>29</v>
      </c>
      <c r="C30">
        <v>40</v>
      </c>
      <c r="D30">
        <v>15000</v>
      </c>
      <c r="E30" t="s">
        <v>200</v>
      </c>
      <c r="H30" s="11">
        <f t="shared" si="0"/>
        <v>8.7600000000000016</v>
      </c>
      <c r="I30" s="11">
        <f t="shared" si="1"/>
        <v>10.950000000000001</v>
      </c>
      <c r="J30" s="11">
        <f t="shared" si="2"/>
        <v>13.14</v>
      </c>
      <c r="K30" s="11">
        <f t="shared" si="3"/>
        <v>15.33</v>
      </c>
    </row>
    <row r="31" spans="2:11" x14ac:dyDescent="0.35">
      <c r="B31" t="s">
        <v>27</v>
      </c>
      <c r="C31">
        <v>98</v>
      </c>
      <c r="D31">
        <v>6000</v>
      </c>
      <c r="E31" t="s">
        <v>200</v>
      </c>
      <c r="H31" s="11">
        <f t="shared" si="0"/>
        <v>8.5847999999999995</v>
      </c>
      <c r="I31" s="11">
        <f t="shared" si="1"/>
        <v>10.731</v>
      </c>
      <c r="J31" s="11">
        <f t="shared" si="2"/>
        <v>12.8772</v>
      </c>
      <c r="K31" s="11">
        <f t="shared" si="3"/>
        <v>15.023400000000001</v>
      </c>
    </row>
    <row r="32" spans="2:11" x14ac:dyDescent="0.35">
      <c r="B32" t="s">
        <v>26</v>
      </c>
      <c r="C32">
        <v>40</v>
      </c>
      <c r="D32">
        <v>9770</v>
      </c>
      <c r="E32" t="s">
        <v>200</v>
      </c>
      <c r="H32" s="11">
        <f t="shared" si="0"/>
        <v>5.705680000000001</v>
      </c>
      <c r="I32" s="11">
        <f t="shared" si="1"/>
        <v>7.1321000000000003</v>
      </c>
      <c r="J32" s="11">
        <f t="shared" si="2"/>
        <v>8.5585199999999997</v>
      </c>
      <c r="K32" s="11">
        <f t="shared" si="3"/>
        <v>9.9849399999999999</v>
      </c>
    </row>
    <row r="33" spans="2:11" x14ac:dyDescent="0.35">
      <c r="B33" t="s">
        <v>28</v>
      </c>
      <c r="C33">
        <v>74</v>
      </c>
      <c r="D33">
        <v>4370</v>
      </c>
      <c r="E33" t="s">
        <v>200</v>
      </c>
      <c r="H33" s="11">
        <f t="shared" si="0"/>
        <v>4.7213479999999999</v>
      </c>
      <c r="I33" s="11">
        <f t="shared" si="1"/>
        <v>5.9016849999999996</v>
      </c>
      <c r="J33" s="11">
        <f t="shared" si="2"/>
        <v>7.0820219999999994</v>
      </c>
      <c r="K33" s="11">
        <f t="shared" si="3"/>
        <v>8.262359</v>
      </c>
    </row>
    <row r="34" spans="2:11" x14ac:dyDescent="0.35">
      <c r="B34" t="s">
        <v>17</v>
      </c>
      <c r="C34">
        <v>63</v>
      </c>
      <c r="D34">
        <v>6500</v>
      </c>
      <c r="E34" t="s">
        <v>200</v>
      </c>
      <c r="H34" s="12">
        <f t="shared" si="0"/>
        <v>5.9786999999999999</v>
      </c>
      <c r="I34" s="12">
        <f t="shared" si="1"/>
        <v>7.4733749999999999</v>
      </c>
      <c r="J34" s="12">
        <f t="shared" si="2"/>
        <v>8.9680499999999999</v>
      </c>
      <c r="K34" s="12">
        <f t="shared" si="3"/>
        <v>10.462725000000001</v>
      </c>
    </row>
    <row r="35" spans="2:11" x14ac:dyDescent="0.35">
      <c r="G35" s="5" t="s">
        <v>193</v>
      </c>
      <c r="H35" s="11">
        <f>SUM(H7:H34)</f>
        <v>940.70957980000026</v>
      </c>
      <c r="I35" s="11">
        <f t="shared" ref="I35:K35" si="4">SUM(I7:I34)</f>
        <v>1175.88697475</v>
      </c>
      <c r="J35" s="11">
        <f t="shared" si="4"/>
        <v>1411.0643696999998</v>
      </c>
      <c r="K35" s="11">
        <f t="shared" si="4"/>
        <v>1646.2417646500001</v>
      </c>
    </row>
    <row r="36" spans="2:11" x14ac:dyDescent="0.35">
      <c r="H36" s="9"/>
      <c r="I36" s="9"/>
      <c r="J36" s="9"/>
      <c r="K36" s="9"/>
    </row>
    <row r="37" spans="2:11" x14ac:dyDescent="0.35">
      <c r="H37" s="9"/>
      <c r="I37" s="9"/>
      <c r="J37" s="9"/>
      <c r="K37" s="9"/>
    </row>
    <row r="38" spans="2:11" x14ac:dyDescent="0.35">
      <c r="B38" s="23" t="s">
        <v>32</v>
      </c>
      <c r="C38" s="23"/>
      <c r="H38" s="9"/>
      <c r="I38" s="9"/>
      <c r="J38" s="9"/>
      <c r="K38" s="9"/>
    </row>
    <row r="39" spans="2:11" x14ac:dyDescent="0.35">
      <c r="B39" s="2"/>
      <c r="C39" s="2"/>
      <c r="H39" s="10">
        <v>0.4</v>
      </c>
      <c r="I39" s="10">
        <v>0.5</v>
      </c>
      <c r="J39" s="10">
        <v>0.6</v>
      </c>
      <c r="K39" s="10">
        <v>0.7</v>
      </c>
    </row>
    <row r="40" spans="2:11" x14ac:dyDescent="0.35">
      <c r="B40" t="s">
        <v>0</v>
      </c>
      <c r="C40">
        <v>296</v>
      </c>
      <c r="D40">
        <v>23455</v>
      </c>
      <c r="E40" t="s">
        <v>200</v>
      </c>
      <c r="H40" s="11">
        <f t="shared" ref="H40:H81" si="5">I40*$H$6/$I$6</f>
        <v>101.36312800000002</v>
      </c>
      <c r="I40" s="11">
        <f t="shared" ref="I40:I81" si="6">J40*$I$6/$J$6</f>
        <v>126.70391000000001</v>
      </c>
      <c r="J40" s="11">
        <f t="shared" ref="J40:J81" si="7">K40*$J$6/$K$6</f>
        <v>152.044692</v>
      </c>
      <c r="K40" s="11">
        <f t="shared" ref="K40:K81" si="8">$K$6*D40*C40*365/10000000</f>
        <v>177.38547399999999</v>
      </c>
    </row>
    <row r="41" spans="2:11" x14ac:dyDescent="0.35">
      <c r="B41" t="s">
        <v>105</v>
      </c>
      <c r="C41">
        <v>299</v>
      </c>
      <c r="D41">
        <v>22303</v>
      </c>
      <c r="E41" t="s">
        <v>200</v>
      </c>
      <c r="H41" s="11">
        <f t="shared" si="5"/>
        <v>97.361516199999983</v>
      </c>
      <c r="I41" s="11">
        <f t="shared" si="6"/>
        <v>121.70189524999998</v>
      </c>
      <c r="J41" s="11">
        <f t="shared" si="7"/>
        <v>146.04227429999997</v>
      </c>
      <c r="K41" s="11">
        <f t="shared" si="8"/>
        <v>170.38265334999997</v>
      </c>
    </row>
    <row r="42" spans="2:11" x14ac:dyDescent="0.35">
      <c r="B42" t="s">
        <v>99</v>
      </c>
      <c r="C42">
        <v>176</v>
      </c>
      <c r="D42">
        <v>21240</v>
      </c>
      <c r="E42" t="s">
        <v>200</v>
      </c>
      <c r="H42" s="11">
        <f t="shared" si="5"/>
        <v>54.578303999999996</v>
      </c>
      <c r="I42" s="11">
        <f t="shared" si="6"/>
        <v>68.222879999999989</v>
      </c>
      <c r="J42" s="11">
        <f t="shared" si="7"/>
        <v>81.86745599999999</v>
      </c>
      <c r="K42" s="11">
        <f t="shared" si="8"/>
        <v>95.512031999999991</v>
      </c>
    </row>
    <row r="43" spans="2:11" x14ac:dyDescent="0.35">
      <c r="B43" s="8" t="s">
        <v>110</v>
      </c>
      <c r="C43">
        <v>66</v>
      </c>
      <c r="D43">
        <v>47836</v>
      </c>
      <c r="E43" t="s">
        <v>202</v>
      </c>
      <c r="H43" s="11">
        <f t="shared" si="5"/>
        <v>46.094769600000006</v>
      </c>
      <c r="I43" s="11">
        <f t="shared" si="6"/>
        <v>57.618462000000001</v>
      </c>
      <c r="J43" s="11">
        <f t="shared" si="7"/>
        <v>69.142154399999995</v>
      </c>
      <c r="K43" s="11">
        <f t="shared" si="8"/>
        <v>80.665846799999983</v>
      </c>
    </row>
    <row r="44" spans="2:11" x14ac:dyDescent="0.35">
      <c r="B44" t="s">
        <v>113</v>
      </c>
      <c r="C44">
        <v>200</v>
      </c>
      <c r="D44">
        <v>15901</v>
      </c>
      <c r="E44" t="s">
        <v>200</v>
      </c>
      <c r="H44" s="11">
        <f t="shared" si="5"/>
        <v>46.430920000000015</v>
      </c>
      <c r="I44" s="11">
        <f t="shared" si="6"/>
        <v>58.038650000000011</v>
      </c>
      <c r="J44" s="11">
        <f t="shared" si="7"/>
        <v>69.646380000000008</v>
      </c>
      <c r="K44" s="11">
        <f t="shared" si="8"/>
        <v>81.254109999999997</v>
      </c>
    </row>
    <row r="45" spans="2:11" x14ac:dyDescent="0.35">
      <c r="B45" t="s">
        <v>34</v>
      </c>
      <c r="C45">
        <v>70</v>
      </c>
      <c r="D45">
        <v>49000</v>
      </c>
      <c r="E45" t="s">
        <v>200</v>
      </c>
      <c r="H45" s="11">
        <f t="shared" si="5"/>
        <v>50.078000000000003</v>
      </c>
      <c r="I45" s="11">
        <f t="shared" si="6"/>
        <v>62.597500000000004</v>
      </c>
      <c r="J45" s="11">
        <f t="shared" si="7"/>
        <v>75.117000000000004</v>
      </c>
      <c r="K45" s="11">
        <f t="shared" si="8"/>
        <v>87.636499999999998</v>
      </c>
    </row>
    <row r="46" spans="2:11" x14ac:dyDescent="0.35">
      <c r="B46" t="s">
        <v>35</v>
      </c>
      <c r="C46">
        <v>78</v>
      </c>
      <c r="D46">
        <v>43896</v>
      </c>
      <c r="E46" t="s">
        <v>200</v>
      </c>
      <c r="H46" s="11">
        <f t="shared" si="5"/>
        <v>49.988764799999998</v>
      </c>
      <c r="I46" s="11">
        <f t="shared" si="6"/>
        <v>62.485955999999995</v>
      </c>
      <c r="J46" s="11">
        <f t="shared" si="7"/>
        <v>74.983147199999991</v>
      </c>
      <c r="K46" s="11">
        <f t="shared" si="8"/>
        <v>87.480338399999994</v>
      </c>
    </row>
    <row r="47" spans="2:11" x14ac:dyDescent="0.35">
      <c r="B47" s="8" t="s">
        <v>112</v>
      </c>
      <c r="C47">
        <v>208</v>
      </c>
      <c r="D47">
        <v>11041</v>
      </c>
      <c r="E47" t="s">
        <v>201</v>
      </c>
      <c r="H47" s="11">
        <f t="shared" si="5"/>
        <v>33.529308800000003</v>
      </c>
      <c r="I47" s="11">
        <f t="shared" si="6"/>
        <v>41.911636000000001</v>
      </c>
      <c r="J47" s="11">
        <f t="shared" si="7"/>
        <v>50.2939632</v>
      </c>
      <c r="K47" s="11">
        <f t="shared" si="8"/>
        <v>58.676290399999999</v>
      </c>
    </row>
    <row r="48" spans="2:11" x14ac:dyDescent="0.35">
      <c r="B48" t="s">
        <v>101</v>
      </c>
      <c r="C48">
        <v>79</v>
      </c>
      <c r="D48">
        <v>32000</v>
      </c>
      <c r="E48" t="s">
        <v>200</v>
      </c>
      <c r="H48" s="11">
        <f t="shared" si="5"/>
        <v>36.908800000000006</v>
      </c>
      <c r="I48" s="11">
        <f t="shared" si="6"/>
        <v>46.13600000000001</v>
      </c>
      <c r="J48" s="11">
        <f t="shared" si="7"/>
        <v>55.363200000000006</v>
      </c>
      <c r="K48" s="11">
        <f t="shared" si="8"/>
        <v>64.590400000000002</v>
      </c>
    </row>
    <row r="49" spans="2:11" x14ac:dyDescent="0.35">
      <c r="B49" t="s">
        <v>109</v>
      </c>
      <c r="C49">
        <v>192</v>
      </c>
      <c r="D49">
        <v>12450</v>
      </c>
      <c r="E49" t="s">
        <v>200</v>
      </c>
      <c r="H49" s="11">
        <f t="shared" si="5"/>
        <v>34.899840000000005</v>
      </c>
      <c r="I49" s="11">
        <f t="shared" si="6"/>
        <v>43.624800000000008</v>
      </c>
      <c r="J49" s="11">
        <f t="shared" si="7"/>
        <v>52.349760000000003</v>
      </c>
      <c r="K49" s="11">
        <f t="shared" si="8"/>
        <v>61.074719999999999</v>
      </c>
    </row>
    <row r="50" spans="2:11" x14ac:dyDescent="0.35">
      <c r="B50" t="s">
        <v>102</v>
      </c>
      <c r="C50">
        <v>207</v>
      </c>
      <c r="D50">
        <v>13000</v>
      </c>
      <c r="E50" t="s">
        <v>200</v>
      </c>
      <c r="H50" s="11">
        <f t="shared" si="5"/>
        <v>39.288600000000002</v>
      </c>
      <c r="I50" s="11">
        <f t="shared" si="6"/>
        <v>49.110749999999996</v>
      </c>
      <c r="J50" s="11">
        <f t="shared" si="7"/>
        <v>58.932899999999997</v>
      </c>
      <c r="K50" s="11">
        <f t="shared" si="8"/>
        <v>68.755049999999997</v>
      </c>
    </row>
    <row r="51" spans="2:11" x14ac:dyDescent="0.35">
      <c r="B51" t="s">
        <v>38</v>
      </c>
      <c r="C51">
        <v>84</v>
      </c>
      <c r="D51">
        <v>22815</v>
      </c>
      <c r="E51" t="s">
        <v>200</v>
      </c>
      <c r="H51" s="11">
        <f t="shared" si="5"/>
        <v>27.980316000000002</v>
      </c>
      <c r="I51" s="11">
        <f t="shared" si="6"/>
        <v>34.975394999999999</v>
      </c>
      <c r="J51" s="11">
        <f t="shared" si="7"/>
        <v>41.970473999999996</v>
      </c>
      <c r="K51" s="11">
        <f t="shared" si="8"/>
        <v>48.965552999999993</v>
      </c>
    </row>
    <row r="52" spans="2:11" x14ac:dyDescent="0.35">
      <c r="B52" t="s">
        <v>100</v>
      </c>
      <c r="C52">
        <v>83</v>
      </c>
      <c r="D52">
        <v>29128</v>
      </c>
      <c r="E52" t="s">
        <v>200</v>
      </c>
      <c r="H52" s="11">
        <f t="shared" si="5"/>
        <v>35.297310400000001</v>
      </c>
      <c r="I52" s="11">
        <f t="shared" si="6"/>
        <v>44.121637999999997</v>
      </c>
      <c r="J52" s="11">
        <f t="shared" si="7"/>
        <v>52.945965599999994</v>
      </c>
      <c r="K52" s="11">
        <f t="shared" si="8"/>
        <v>61.77029319999999</v>
      </c>
    </row>
    <row r="53" spans="2:11" x14ac:dyDescent="0.35">
      <c r="B53" t="s">
        <v>33</v>
      </c>
      <c r="C53">
        <v>279</v>
      </c>
      <c r="D53">
        <v>11175</v>
      </c>
      <c r="E53" t="s">
        <v>200</v>
      </c>
      <c r="H53" s="11">
        <f t="shared" si="5"/>
        <v>45.520245000000003</v>
      </c>
      <c r="I53" s="11">
        <f t="shared" si="6"/>
        <v>56.90030625</v>
      </c>
      <c r="J53" s="11">
        <f t="shared" si="7"/>
        <v>68.280367499999997</v>
      </c>
      <c r="K53" s="11">
        <f t="shared" si="8"/>
        <v>79.660428749999994</v>
      </c>
    </row>
    <row r="54" spans="2:11" x14ac:dyDescent="0.35">
      <c r="B54" t="s">
        <v>107</v>
      </c>
      <c r="C54">
        <v>72</v>
      </c>
      <c r="D54">
        <v>30662</v>
      </c>
      <c r="E54" t="s">
        <v>200</v>
      </c>
      <c r="H54" s="11">
        <f t="shared" si="5"/>
        <v>32.231894399999987</v>
      </c>
      <c r="I54" s="11">
        <f t="shared" si="6"/>
        <v>40.289867999999984</v>
      </c>
      <c r="J54" s="11">
        <f t="shared" si="7"/>
        <v>48.347841599999981</v>
      </c>
      <c r="K54" s="11">
        <f t="shared" si="8"/>
        <v>56.405815199999985</v>
      </c>
    </row>
    <row r="55" spans="2:11" x14ac:dyDescent="0.35">
      <c r="B55" t="s">
        <v>104</v>
      </c>
      <c r="C55">
        <v>239</v>
      </c>
      <c r="D55">
        <v>6160</v>
      </c>
      <c r="E55" t="s">
        <v>200</v>
      </c>
      <c r="H55" s="11">
        <f t="shared" si="5"/>
        <v>21.494704000000006</v>
      </c>
      <c r="I55" s="11">
        <f t="shared" si="6"/>
        <v>26.868380000000005</v>
      </c>
      <c r="J55" s="11">
        <f t="shared" si="7"/>
        <v>32.242056000000005</v>
      </c>
      <c r="K55" s="11">
        <f t="shared" si="8"/>
        <v>37.615732000000001</v>
      </c>
    </row>
    <row r="56" spans="2:11" x14ac:dyDescent="0.35">
      <c r="B56" t="s">
        <v>39</v>
      </c>
      <c r="C56">
        <v>208</v>
      </c>
      <c r="D56">
        <v>10030</v>
      </c>
      <c r="E56" t="s">
        <v>200</v>
      </c>
      <c r="H56" s="11">
        <f t="shared" si="5"/>
        <v>30.459104000000004</v>
      </c>
      <c r="I56" s="11">
        <f t="shared" si="6"/>
        <v>38.073880000000003</v>
      </c>
      <c r="J56" s="11">
        <f t="shared" si="7"/>
        <v>45.688656000000002</v>
      </c>
      <c r="K56" s="11">
        <f t="shared" si="8"/>
        <v>53.303432000000001</v>
      </c>
    </row>
    <row r="57" spans="2:11" x14ac:dyDescent="0.35">
      <c r="B57" t="s">
        <v>41</v>
      </c>
      <c r="C57">
        <v>172</v>
      </c>
      <c r="D57">
        <v>15000</v>
      </c>
      <c r="E57" t="s">
        <v>200</v>
      </c>
      <c r="H57" s="11">
        <f t="shared" si="5"/>
        <v>37.667999999999999</v>
      </c>
      <c r="I57" s="11">
        <f t="shared" si="6"/>
        <v>47.085000000000001</v>
      </c>
      <c r="J57" s="11">
        <f t="shared" si="7"/>
        <v>56.501999999999995</v>
      </c>
      <c r="K57" s="11">
        <f t="shared" si="8"/>
        <v>65.918999999999997</v>
      </c>
    </row>
    <row r="58" spans="2:11" x14ac:dyDescent="0.35">
      <c r="B58" t="s">
        <v>36</v>
      </c>
      <c r="C58">
        <v>154</v>
      </c>
      <c r="D58">
        <v>12000</v>
      </c>
      <c r="E58" t="s">
        <v>200</v>
      </c>
      <c r="H58" s="11">
        <f t="shared" si="5"/>
        <v>26.980800000000006</v>
      </c>
      <c r="I58" s="11">
        <f t="shared" si="6"/>
        <v>33.726000000000006</v>
      </c>
      <c r="J58" s="11">
        <f t="shared" si="7"/>
        <v>40.471200000000003</v>
      </c>
      <c r="K58" s="11">
        <f t="shared" si="8"/>
        <v>47.2164</v>
      </c>
    </row>
    <row r="59" spans="2:11" x14ac:dyDescent="0.35">
      <c r="B59" t="s">
        <v>43</v>
      </c>
      <c r="C59">
        <v>286</v>
      </c>
      <c r="D59">
        <v>5416</v>
      </c>
      <c r="E59" t="s">
        <v>200</v>
      </c>
      <c r="H59" s="11">
        <f t="shared" si="5"/>
        <v>22.615049600000006</v>
      </c>
      <c r="I59" s="11">
        <f t="shared" si="6"/>
        <v>28.268812000000004</v>
      </c>
      <c r="J59" s="11">
        <f t="shared" si="7"/>
        <v>33.922574400000002</v>
      </c>
      <c r="K59" s="11">
        <f t="shared" si="8"/>
        <v>39.5763368</v>
      </c>
    </row>
    <row r="60" spans="2:11" x14ac:dyDescent="0.35">
      <c r="B60" t="s">
        <v>37</v>
      </c>
      <c r="C60">
        <v>75</v>
      </c>
      <c r="D60">
        <v>14000</v>
      </c>
      <c r="E60" t="s">
        <v>200</v>
      </c>
      <c r="H60" s="11">
        <f t="shared" si="5"/>
        <v>15.330000000000002</v>
      </c>
      <c r="I60" s="11">
        <f t="shared" si="6"/>
        <v>19.162500000000001</v>
      </c>
      <c r="J60" s="11">
        <f t="shared" si="7"/>
        <v>22.995000000000001</v>
      </c>
      <c r="K60" s="11">
        <f t="shared" si="8"/>
        <v>26.827500000000001</v>
      </c>
    </row>
    <row r="61" spans="2:11" x14ac:dyDescent="0.35">
      <c r="B61" t="s">
        <v>103</v>
      </c>
      <c r="C61">
        <v>62</v>
      </c>
      <c r="D61">
        <v>17500</v>
      </c>
      <c r="E61" t="s">
        <v>200</v>
      </c>
      <c r="H61" s="11">
        <f t="shared" si="5"/>
        <v>15.841000000000003</v>
      </c>
      <c r="I61" s="11">
        <f t="shared" si="6"/>
        <v>19.801250000000003</v>
      </c>
      <c r="J61" s="11">
        <f t="shared" si="7"/>
        <v>23.761500000000002</v>
      </c>
      <c r="K61" s="11">
        <f t="shared" si="8"/>
        <v>27.72175</v>
      </c>
    </row>
    <row r="62" spans="2:11" x14ac:dyDescent="0.35">
      <c r="B62" t="s">
        <v>44</v>
      </c>
      <c r="C62">
        <v>197</v>
      </c>
      <c r="D62">
        <v>5500</v>
      </c>
      <c r="E62" t="s">
        <v>200</v>
      </c>
      <c r="H62" s="11">
        <f t="shared" si="5"/>
        <v>15.819099999999999</v>
      </c>
      <c r="I62" s="11">
        <f t="shared" si="6"/>
        <v>19.773874999999997</v>
      </c>
      <c r="J62" s="11">
        <f t="shared" si="7"/>
        <v>23.728649999999995</v>
      </c>
      <c r="K62" s="11">
        <f t="shared" si="8"/>
        <v>27.683424999999993</v>
      </c>
    </row>
    <row r="63" spans="2:11" x14ac:dyDescent="0.35">
      <c r="B63" t="s">
        <v>96</v>
      </c>
      <c r="C63">
        <v>61</v>
      </c>
      <c r="D63">
        <v>15000</v>
      </c>
      <c r="E63" t="s">
        <v>200</v>
      </c>
      <c r="H63" s="11">
        <f t="shared" si="5"/>
        <v>13.359000000000004</v>
      </c>
      <c r="I63" s="11">
        <f t="shared" si="6"/>
        <v>16.698750000000004</v>
      </c>
      <c r="J63" s="11">
        <f t="shared" si="7"/>
        <v>20.038500000000003</v>
      </c>
      <c r="K63" s="11">
        <f t="shared" si="8"/>
        <v>23.378250000000001</v>
      </c>
    </row>
    <row r="64" spans="2:11" x14ac:dyDescent="0.35">
      <c r="B64" t="s">
        <v>106</v>
      </c>
      <c r="C64">
        <v>170</v>
      </c>
      <c r="D64">
        <v>7000</v>
      </c>
      <c r="E64" t="s">
        <v>200</v>
      </c>
      <c r="H64" s="11">
        <f t="shared" si="5"/>
        <v>17.374000000000002</v>
      </c>
      <c r="I64" s="11">
        <f t="shared" si="6"/>
        <v>21.717500000000001</v>
      </c>
      <c r="J64" s="11">
        <f t="shared" si="7"/>
        <v>26.061</v>
      </c>
      <c r="K64" s="11">
        <f t="shared" si="8"/>
        <v>30.404499999999999</v>
      </c>
    </row>
    <row r="65" spans="2:11" x14ac:dyDescent="0.35">
      <c r="B65" t="s">
        <v>50</v>
      </c>
      <c r="C65">
        <v>78</v>
      </c>
      <c r="D65">
        <v>14487</v>
      </c>
      <c r="E65" t="s">
        <v>200</v>
      </c>
      <c r="H65" s="11">
        <f t="shared" si="5"/>
        <v>16.4977956</v>
      </c>
      <c r="I65" s="11">
        <f t="shared" si="6"/>
        <v>20.622244500000001</v>
      </c>
      <c r="J65" s="11">
        <f t="shared" si="7"/>
        <v>24.746693400000002</v>
      </c>
      <c r="K65" s="11">
        <f t="shared" si="8"/>
        <v>28.871142299999999</v>
      </c>
    </row>
    <row r="66" spans="2:11" x14ac:dyDescent="0.35">
      <c r="B66" t="s">
        <v>46</v>
      </c>
      <c r="C66">
        <v>150</v>
      </c>
      <c r="D66">
        <v>5586</v>
      </c>
      <c r="E66" t="s">
        <v>200</v>
      </c>
      <c r="H66" s="11">
        <f t="shared" si="5"/>
        <v>12.233340000000002</v>
      </c>
      <c r="I66" s="11">
        <f t="shared" si="6"/>
        <v>15.291675000000001</v>
      </c>
      <c r="J66" s="11">
        <f t="shared" si="7"/>
        <v>18.350010000000001</v>
      </c>
      <c r="K66" s="11">
        <f t="shared" si="8"/>
        <v>21.408345000000001</v>
      </c>
    </row>
    <row r="67" spans="2:11" x14ac:dyDescent="0.35">
      <c r="B67" t="s">
        <v>111</v>
      </c>
      <c r="C67">
        <v>94</v>
      </c>
      <c r="D67">
        <v>22906</v>
      </c>
      <c r="E67" t="s">
        <v>200</v>
      </c>
      <c r="H67" s="11">
        <f t="shared" si="5"/>
        <v>31.436194399999994</v>
      </c>
      <c r="I67" s="11">
        <f t="shared" si="6"/>
        <v>39.295242999999992</v>
      </c>
      <c r="J67" s="11">
        <f t="shared" si="7"/>
        <v>47.154291599999986</v>
      </c>
      <c r="K67" s="11">
        <f t="shared" si="8"/>
        <v>55.013340199999988</v>
      </c>
    </row>
    <row r="68" spans="2:11" x14ac:dyDescent="0.35">
      <c r="B68" t="s">
        <v>95</v>
      </c>
      <c r="C68">
        <v>88</v>
      </c>
      <c r="D68">
        <v>8354</v>
      </c>
      <c r="E68" t="s">
        <v>200</v>
      </c>
      <c r="H68" s="11">
        <f t="shared" si="5"/>
        <v>10.733219200000001</v>
      </c>
      <c r="I68" s="11">
        <f t="shared" si="6"/>
        <v>13.416523999999999</v>
      </c>
      <c r="J68" s="11">
        <f t="shared" si="7"/>
        <v>16.099828799999997</v>
      </c>
      <c r="K68" s="11">
        <f t="shared" si="8"/>
        <v>18.783133599999996</v>
      </c>
    </row>
    <row r="69" spans="2:11" x14ac:dyDescent="0.35">
      <c r="B69" t="s">
        <v>4</v>
      </c>
      <c r="C69">
        <v>110</v>
      </c>
      <c r="D69">
        <v>6436</v>
      </c>
      <c r="E69" t="s">
        <v>200</v>
      </c>
      <c r="H69" s="11">
        <f t="shared" si="5"/>
        <v>10.336216</v>
      </c>
      <c r="I69" s="11">
        <f t="shared" si="6"/>
        <v>12.920269999999999</v>
      </c>
      <c r="J69" s="11">
        <f t="shared" si="7"/>
        <v>15.504323999999999</v>
      </c>
      <c r="K69" s="11">
        <f t="shared" si="8"/>
        <v>18.088377999999999</v>
      </c>
    </row>
    <row r="70" spans="2:11" x14ac:dyDescent="0.35">
      <c r="B70" t="s">
        <v>5</v>
      </c>
      <c r="C70">
        <v>88</v>
      </c>
      <c r="D70">
        <v>7102</v>
      </c>
      <c r="E70" t="s">
        <v>200</v>
      </c>
      <c r="H70" s="11">
        <f t="shared" si="5"/>
        <v>9.1246495999999979</v>
      </c>
      <c r="I70" s="11">
        <f t="shared" si="6"/>
        <v>11.405811999999997</v>
      </c>
      <c r="J70" s="11">
        <f t="shared" si="7"/>
        <v>13.686974399999997</v>
      </c>
      <c r="K70" s="11">
        <f t="shared" si="8"/>
        <v>15.968136799999996</v>
      </c>
    </row>
    <row r="71" spans="2:11" x14ac:dyDescent="0.35">
      <c r="B71" t="s">
        <v>1</v>
      </c>
      <c r="C71">
        <v>62</v>
      </c>
      <c r="D71">
        <v>7169</v>
      </c>
      <c r="E71" t="s">
        <v>200</v>
      </c>
      <c r="H71" s="11">
        <f t="shared" si="5"/>
        <v>6.4893788000000008</v>
      </c>
      <c r="I71" s="11">
        <f t="shared" si="6"/>
        <v>8.1117235000000001</v>
      </c>
      <c r="J71" s="11">
        <f t="shared" si="7"/>
        <v>9.7340681999999994</v>
      </c>
      <c r="K71" s="11">
        <f t="shared" si="8"/>
        <v>11.356412899999999</v>
      </c>
    </row>
    <row r="72" spans="2:11" x14ac:dyDescent="0.35">
      <c r="B72" t="s">
        <v>51</v>
      </c>
      <c r="C72">
        <v>108</v>
      </c>
      <c r="D72">
        <v>5709</v>
      </c>
      <c r="E72" t="s">
        <v>200</v>
      </c>
      <c r="H72" s="11">
        <f t="shared" si="5"/>
        <v>9.0019511999999988</v>
      </c>
      <c r="I72" s="11">
        <f t="shared" si="6"/>
        <v>11.252438999999999</v>
      </c>
      <c r="J72" s="11">
        <f t="shared" si="7"/>
        <v>13.502926799999999</v>
      </c>
      <c r="K72" s="11">
        <f t="shared" si="8"/>
        <v>15.753414599999999</v>
      </c>
    </row>
    <row r="73" spans="2:11" x14ac:dyDescent="0.35">
      <c r="B73" t="s">
        <v>108</v>
      </c>
      <c r="C73">
        <v>108</v>
      </c>
      <c r="D73">
        <v>5406</v>
      </c>
      <c r="E73" t="s">
        <v>200</v>
      </c>
      <c r="H73" s="11">
        <f t="shared" si="5"/>
        <v>8.5241808000000017</v>
      </c>
      <c r="I73" s="11">
        <f t="shared" si="6"/>
        <v>10.655226000000001</v>
      </c>
      <c r="J73" s="11">
        <f t="shared" si="7"/>
        <v>12.7862712</v>
      </c>
      <c r="K73" s="11">
        <f t="shared" si="8"/>
        <v>14.917316400000001</v>
      </c>
    </row>
    <row r="74" spans="2:11" x14ac:dyDescent="0.35">
      <c r="B74" t="s">
        <v>47</v>
      </c>
      <c r="C74">
        <v>200</v>
      </c>
      <c r="D74">
        <v>3808</v>
      </c>
      <c r="E74" t="s">
        <v>200</v>
      </c>
      <c r="H74" s="11">
        <f t="shared" si="5"/>
        <v>11.11936</v>
      </c>
      <c r="I74" s="11">
        <f t="shared" si="6"/>
        <v>13.8992</v>
      </c>
      <c r="J74" s="11">
        <f t="shared" si="7"/>
        <v>16.679040000000001</v>
      </c>
      <c r="K74" s="11">
        <f t="shared" si="8"/>
        <v>19.458880000000001</v>
      </c>
    </row>
    <row r="75" spans="2:11" x14ac:dyDescent="0.35">
      <c r="B75" t="s">
        <v>40</v>
      </c>
      <c r="C75">
        <v>59</v>
      </c>
      <c r="D75">
        <v>11000</v>
      </c>
      <c r="E75" t="s">
        <v>200</v>
      </c>
      <c r="H75" s="11">
        <f t="shared" si="5"/>
        <v>9.4753999999999987</v>
      </c>
      <c r="I75" s="11">
        <f t="shared" si="6"/>
        <v>11.844249999999999</v>
      </c>
      <c r="J75" s="11">
        <f t="shared" si="7"/>
        <v>14.213099999999997</v>
      </c>
      <c r="K75" s="11">
        <f t="shared" si="8"/>
        <v>16.581949999999996</v>
      </c>
    </row>
    <row r="76" spans="2:11" x14ac:dyDescent="0.35">
      <c r="B76" t="s">
        <v>97</v>
      </c>
      <c r="C76">
        <v>95</v>
      </c>
      <c r="D76">
        <v>6595</v>
      </c>
      <c r="E76" t="s">
        <v>200</v>
      </c>
      <c r="H76" s="11">
        <f t="shared" si="5"/>
        <v>9.1472650000000009</v>
      </c>
      <c r="I76" s="11">
        <f t="shared" si="6"/>
        <v>11.43408125</v>
      </c>
      <c r="J76" s="11">
        <f t="shared" si="7"/>
        <v>13.7208975</v>
      </c>
      <c r="K76" s="11">
        <f t="shared" si="8"/>
        <v>16.007713750000001</v>
      </c>
    </row>
    <row r="77" spans="2:11" x14ac:dyDescent="0.35">
      <c r="B77" t="s">
        <v>42</v>
      </c>
      <c r="C77">
        <v>36</v>
      </c>
      <c r="D77">
        <v>20459</v>
      </c>
      <c r="E77" t="s">
        <v>200</v>
      </c>
      <c r="H77" s="11">
        <f t="shared" si="5"/>
        <v>10.753250400000002</v>
      </c>
      <c r="I77" s="11">
        <f t="shared" si="6"/>
        <v>13.441563000000002</v>
      </c>
      <c r="J77" s="11">
        <f t="shared" si="7"/>
        <v>16.129875600000002</v>
      </c>
      <c r="K77" s="11">
        <f t="shared" si="8"/>
        <v>18.818188200000002</v>
      </c>
    </row>
    <row r="78" spans="2:11" x14ac:dyDescent="0.35">
      <c r="B78" s="8" t="s">
        <v>98</v>
      </c>
      <c r="C78">
        <v>77</v>
      </c>
      <c r="D78">
        <v>4230</v>
      </c>
      <c r="E78" t="s">
        <v>201</v>
      </c>
      <c r="H78" s="11">
        <f t="shared" si="5"/>
        <v>4.7553660000000013</v>
      </c>
      <c r="I78" s="11">
        <f t="shared" si="6"/>
        <v>5.944207500000001</v>
      </c>
      <c r="J78" s="11">
        <f t="shared" si="7"/>
        <v>7.1330490000000006</v>
      </c>
      <c r="K78" s="11">
        <f t="shared" si="8"/>
        <v>8.3218905000000003</v>
      </c>
    </row>
    <row r="79" spans="2:11" x14ac:dyDescent="0.35">
      <c r="B79" t="s">
        <v>45</v>
      </c>
      <c r="C79">
        <v>28</v>
      </c>
      <c r="D79">
        <v>10865</v>
      </c>
      <c r="E79" t="s">
        <v>200</v>
      </c>
      <c r="H79" s="11">
        <f t="shared" si="5"/>
        <v>4.4416119999999992</v>
      </c>
      <c r="I79" s="11">
        <f t="shared" si="6"/>
        <v>5.552014999999999</v>
      </c>
      <c r="J79" s="11">
        <f t="shared" si="7"/>
        <v>6.6624179999999988</v>
      </c>
      <c r="K79" s="11">
        <f t="shared" si="8"/>
        <v>7.7728209999999986</v>
      </c>
    </row>
    <row r="80" spans="2:11" x14ac:dyDescent="0.35">
      <c r="B80" t="s">
        <v>94</v>
      </c>
      <c r="C80">
        <v>14</v>
      </c>
      <c r="D80">
        <v>7617</v>
      </c>
      <c r="E80" t="s">
        <v>200</v>
      </c>
      <c r="H80" s="11">
        <f t="shared" si="5"/>
        <v>1.5569147999999999</v>
      </c>
      <c r="I80" s="11">
        <f t="shared" si="6"/>
        <v>1.9461434999999998</v>
      </c>
      <c r="J80" s="11">
        <f t="shared" si="7"/>
        <v>2.3353721999999997</v>
      </c>
      <c r="K80" s="11">
        <f t="shared" si="8"/>
        <v>2.7246008999999995</v>
      </c>
    </row>
    <row r="81" spans="2:11" x14ac:dyDescent="0.35">
      <c r="B81" s="8" t="s">
        <v>198</v>
      </c>
      <c r="C81">
        <v>0</v>
      </c>
      <c r="E81" t="s">
        <v>201</v>
      </c>
      <c r="H81" s="12">
        <f t="shared" si="5"/>
        <v>0</v>
      </c>
      <c r="I81" s="12">
        <f t="shared" si="6"/>
        <v>0</v>
      </c>
      <c r="J81" s="12">
        <f t="shared" si="7"/>
        <v>0</v>
      </c>
      <c r="K81" s="12">
        <f t="shared" si="8"/>
        <v>0</v>
      </c>
    </row>
    <row r="82" spans="2:11" x14ac:dyDescent="0.35">
      <c r="G82" t="s">
        <v>193</v>
      </c>
      <c r="H82" s="12">
        <f>SUM(H40:H81)</f>
        <v>1114.1185686000006</v>
      </c>
      <c r="I82" s="12">
        <f t="shared" ref="I82:K82" si="9">SUM(I40:I81)</f>
        <v>1392.6482107500005</v>
      </c>
      <c r="J82" s="12">
        <f t="shared" si="9"/>
        <v>1671.1778529000001</v>
      </c>
      <c r="K82" s="12">
        <f t="shared" si="9"/>
        <v>1949.7074950499994</v>
      </c>
    </row>
    <row r="83" spans="2:11" x14ac:dyDescent="0.35">
      <c r="H83" s="12"/>
      <c r="I83" s="12"/>
      <c r="J83" s="12"/>
      <c r="K83" s="12"/>
    </row>
    <row r="84" spans="2:11" x14ac:dyDescent="0.35">
      <c r="G84" s="6" t="s">
        <v>209</v>
      </c>
      <c r="H84" s="17">
        <f t="shared" ref="H84:J84" si="10">SUM(H40:H81,H7:H34)</f>
        <v>2054.8281484000004</v>
      </c>
      <c r="I84" s="17">
        <f t="shared" si="10"/>
        <v>2568.5351855000004</v>
      </c>
      <c r="J84" s="17">
        <f t="shared" si="10"/>
        <v>3082.2422226000003</v>
      </c>
      <c r="K84" s="17">
        <f>SUM(K40:K81,K7:K34)</f>
        <v>3595.9492596999999</v>
      </c>
    </row>
  </sheetData>
  <autoFilter ref="B39:K39" xr:uid="{00000000-0001-0000-0000-000000000000}">
    <sortState xmlns:xlrd2="http://schemas.microsoft.com/office/spreadsheetml/2017/richdata2" ref="B40:K81">
      <sortCondition descending="1" ref="K39"/>
    </sortState>
  </autoFilter>
  <mergeCells count="3">
    <mergeCell ref="B38:C38"/>
    <mergeCell ref="B5:C5"/>
    <mergeCell ref="H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65"/>
  <sheetViews>
    <sheetView tabSelected="1" topLeftCell="A22" workbookViewId="0">
      <selection activeCell="J45" sqref="J45"/>
    </sheetView>
  </sheetViews>
  <sheetFormatPr defaultRowHeight="14.5" x14ac:dyDescent="0.35"/>
  <cols>
    <col min="2" max="2" width="35.26953125" bestFit="1" customWidth="1"/>
    <col min="3" max="3" width="4" bestFit="1" customWidth="1"/>
  </cols>
  <sheetData>
    <row r="3" spans="2:10" x14ac:dyDescent="0.35">
      <c r="G3" s="24" t="s">
        <v>208</v>
      </c>
      <c r="H3" s="24"/>
      <c r="I3" s="24"/>
      <c r="J3" s="24"/>
    </row>
    <row r="4" spans="2:10" x14ac:dyDescent="0.35">
      <c r="B4" s="23" t="s">
        <v>52</v>
      </c>
      <c r="C4" s="23"/>
      <c r="D4" t="s">
        <v>197</v>
      </c>
      <c r="F4" t="s">
        <v>210</v>
      </c>
      <c r="G4" s="10">
        <v>0.4</v>
      </c>
      <c r="H4" s="10">
        <v>0.5</v>
      </c>
      <c r="I4" s="10">
        <v>0.6</v>
      </c>
      <c r="J4" s="10">
        <v>0.7</v>
      </c>
    </row>
    <row r="5" spans="2:10" x14ac:dyDescent="0.35">
      <c r="B5" t="s">
        <v>53</v>
      </c>
      <c r="C5">
        <v>94</v>
      </c>
      <c r="D5">
        <v>3033</v>
      </c>
      <c r="E5" t="s">
        <v>207</v>
      </c>
      <c r="F5" s="7">
        <v>0.63739999999999997</v>
      </c>
      <c r="G5" s="11">
        <f>H5*$G$4/$H$4</f>
        <v>4.1624892000000004</v>
      </c>
      <c r="H5" s="11">
        <f>I5*$H$4/$I$4</f>
        <v>5.2031115000000003</v>
      </c>
      <c r="I5" s="11">
        <f>J5*$I$4/$J$4</f>
        <v>6.2437338000000002</v>
      </c>
      <c r="J5" s="11">
        <f>$J$4*D5*C5*365/10000000</f>
        <v>7.2843561000000001</v>
      </c>
    </row>
    <row r="6" spans="2:10" x14ac:dyDescent="0.35">
      <c r="B6" s="8" t="s">
        <v>54</v>
      </c>
      <c r="C6">
        <v>93</v>
      </c>
      <c r="D6">
        <v>10599</v>
      </c>
      <c r="E6" t="s">
        <v>203</v>
      </c>
      <c r="F6" s="7">
        <v>0.63739999999999997</v>
      </c>
      <c r="G6" s="11">
        <f t="shared" ref="G6:G61" si="0">H6*$G$4/$H$4</f>
        <v>14.391322200000003</v>
      </c>
      <c r="H6" s="11">
        <f t="shared" ref="H6:H61" si="1">I6*$H$4/$I$4</f>
        <v>17.989152750000002</v>
      </c>
      <c r="I6" s="11">
        <f t="shared" ref="I6:I44" si="2">J6*$I$4/$J$4</f>
        <v>21.5869833</v>
      </c>
      <c r="J6" s="11">
        <f t="shared" ref="J6:J44" si="3">$J$4*D6*C6*365/10000000</f>
        <v>25.184813849999998</v>
      </c>
    </row>
    <row r="7" spans="2:10" x14ac:dyDescent="0.35">
      <c r="B7" t="s">
        <v>55</v>
      </c>
      <c r="C7">
        <v>87</v>
      </c>
      <c r="D7">
        <v>2180</v>
      </c>
      <c r="E7" t="s">
        <v>207</v>
      </c>
      <c r="F7" s="7">
        <v>0.63739999999999997</v>
      </c>
      <c r="G7" s="11">
        <f t="shared" si="0"/>
        <v>2.7690359999999998</v>
      </c>
      <c r="H7" s="11">
        <f t="shared" si="1"/>
        <v>3.4612949999999998</v>
      </c>
      <c r="I7" s="11">
        <f t="shared" si="2"/>
        <v>4.1535539999999997</v>
      </c>
      <c r="J7" s="11">
        <f t="shared" si="3"/>
        <v>4.8458129999999997</v>
      </c>
    </row>
    <row r="8" spans="2:10" x14ac:dyDescent="0.35">
      <c r="B8" t="s">
        <v>56</v>
      </c>
      <c r="C8">
        <v>160</v>
      </c>
      <c r="D8">
        <v>2821</v>
      </c>
      <c r="E8" t="s">
        <v>207</v>
      </c>
      <c r="F8" s="7">
        <v>0.63739999999999997</v>
      </c>
      <c r="G8" s="11">
        <f t="shared" si="0"/>
        <v>6.589856000000001</v>
      </c>
      <c r="H8" s="11">
        <f t="shared" si="1"/>
        <v>8.2373200000000004</v>
      </c>
      <c r="I8" s="11">
        <f t="shared" si="2"/>
        <v>9.8847839999999998</v>
      </c>
      <c r="J8" s="11">
        <f t="shared" si="3"/>
        <v>11.532247999999999</v>
      </c>
    </row>
    <row r="9" spans="2:10" x14ac:dyDescent="0.35">
      <c r="B9" t="s">
        <v>57</v>
      </c>
      <c r="C9">
        <v>79</v>
      </c>
      <c r="D9">
        <v>4320</v>
      </c>
      <c r="E9" t="s">
        <v>207</v>
      </c>
      <c r="F9" s="7">
        <v>0.63739999999999997</v>
      </c>
      <c r="G9" s="11">
        <f t="shared" si="0"/>
        <v>4.9826880000000005</v>
      </c>
      <c r="H9" s="11">
        <f t="shared" si="1"/>
        <v>6.2283600000000003</v>
      </c>
      <c r="I9" s="11">
        <f t="shared" si="2"/>
        <v>7.4740320000000002</v>
      </c>
      <c r="J9" s="11">
        <f t="shared" si="3"/>
        <v>8.7197040000000001</v>
      </c>
    </row>
    <row r="10" spans="2:10" x14ac:dyDescent="0.35">
      <c r="B10" t="s">
        <v>58</v>
      </c>
      <c r="C10">
        <v>81</v>
      </c>
      <c r="D10">
        <v>3539</v>
      </c>
      <c r="E10" t="s">
        <v>204</v>
      </c>
      <c r="F10" s="7">
        <v>0.63739999999999997</v>
      </c>
      <c r="G10" s="11">
        <f t="shared" si="0"/>
        <v>4.1852214000000005</v>
      </c>
      <c r="H10" s="11">
        <f t="shared" si="1"/>
        <v>5.2315267500000004</v>
      </c>
      <c r="I10" s="11">
        <f t="shared" si="2"/>
        <v>6.2778321000000004</v>
      </c>
      <c r="J10" s="11">
        <f t="shared" si="3"/>
        <v>7.3241374500000003</v>
      </c>
    </row>
    <row r="11" spans="2:10" x14ac:dyDescent="0.35">
      <c r="B11" t="s">
        <v>59</v>
      </c>
      <c r="C11">
        <v>91</v>
      </c>
      <c r="D11">
        <v>1485</v>
      </c>
      <c r="E11" t="s">
        <v>207</v>
      </c>
      <c r="F11" s="7">
        <v>0.63739999999999997</v>
      </c>
      <c r="G11" s="11">
        <f t="shared" si="0"/>
        <v>1.9729710000000003</v>
      </c>
      <c r="H11" s="11">
        <f t="shared" si="1"/>
        <v>2.4662137500000001</v>
      </c>
      <c r="I11" s="11">
        <f t="shared" si="2"/>
        <v>2.9594564999999999</v>
      </c>
      <c r="J11" s="11">
        <f t="shared" si="3"/>
        <v>3.4526992500000002</v>
      </c>
    </row>
    <row r="12" spans="2:10" x14ac:dyDescent="0.35">
      <c r="B12" t="s">
        <v>60</v>
      </c>
      <c r="C12">
        <v>111</v>
      </c>
      <c r="D12">
        <v>2292</v>
      </c>
      <c r="E12" t="s">
        <v>207</v>
      </c>
      <c r="F12" s="7">
        <v>0.63739999999999997</v>
      </c>
      <c r="G12" s="11">
        <f t="shared" si="0"/>
        <v>3.7144152000000008</v>
      </c>
      <c r="H12" s="11">
        <f t="shared" si="1"/>
        <v>4.6430190000000007</v>
      </c>
      <c r="I12" s="11">
        <f t="shared" si="2"/>
        <v>5.5716228000000001</v>
      </c>
      <c r="J12" s="11">
        <f t="shared" si="3"/>
        <v>6.5002266000000004</v>
      </c>
    </row>
    <row r="13" spans="2:10" x14ac:dyDescent="0.35">
      <c r="B13" t="s">
        <v>61</v>
      </c>
      <c r="C13">
        <v>70</v>
      </c>
      <c r="D13">
        <v>2023</v>
      </c>
      <c r="E13" t="s">
        <v>207</v>
      </c>
      <c r="F13" s="7">
        <v>0.63739999999999997</v>
      </c>
      <c r="G13" s="11">
        <f t="shared" si="0"/>
        <v>2.0675060000000003</v>
      </c>
      <c r="H13" s="11">
        <f t="shared" si="1"/>
        <v>2.5843825000000002</v>
      </c>
      <c r="I13" s="11">
        <f t="shared" si="2"/>
        <v>3.1012590000000002</v>
      </c>
      <c r="J13" s="11">
        <f t="shared" si="3"/>
        <v>3.6181355000000002</v>
      </c>
    </row>
    <row r="14" spans="2:10" x14ac:dyDescent="0.35">
      <c r="B14" t="s">
        <v>62</v>
      </c>
      <c r="C14">
        <v>95</v>
      </c>
      <c r="D14">
        <v>1392</v>
      </c>
      <c r="E14" t="s">
        <v>207</v>
      </c>
      <c r="F14" s="7">
        <v>0.63739999999999997</v>
      </c>
      <c r="G14" s="11">
        <f t="shared" si="0"/>
        <v>1.9307040000000002</v>
      </c>
      <c r="H14" s="11">
        <f t="shared" si="1"/>
        <v>2.4133800000000001</v>
      </c>
      <c r="I14" s="11">
        <f t="shared" si="2"/>
        <v>2.8960560000000002</v>
      </c>
      <c r="J14" s="11">
        <f t="shared" si="3"/>
        <v>3.3787319999999998</v>
      </c>
    </row>
    <row r="15" spans="2:10" x14ac:dyDescent="0.35">
      <c r="B15" t="s">
        <v>63</v>
      </c>
      <c r="C15">
        <v>103</v>
      </c>
      <c r="D15">
        <v>1983</v>
      </c>
      <c r="E15" t="s">
        <v>207</v>
      </c>
      <c r="F15" s="7">
        <v>0.63739999999999997</v>
      </c>
      <c r="G15" s="11">
        <f t="shared" si="0"/>
        <v>2.9820354</v>
      </c>
      <c r="H15" s="11">
        <f t="shared" si="1"/>
        <v>3.7275442499999998</v>
      </c>
      <c r="I15" s="11">
        <f t="shared" si="2"/>
        <v>4.4730530999999996</v>
      </c>
      <c r="J15" s="11">
        <f t="shared" si="3"/>
        <v>5.2185619499999989</v>
      </c>
    </row>
    <row r="16" spans="2:10" x14ac:dyDescent="0.35">
      <c r="B16" t="s">
        <v>64</v>
      </c>
      <c r="C16">
        <v>94</v>
      </c>
      <c r="D16">
        <v>2600</v>
      </c>
      <c r="E16" t="s">
        <v>207</v>
      </c>
      <c r="F16" s="7">
        <v>0.63739999999999997</v>
      </c>
      <c r="G16" s="11">
        <f t="shared" si="0"/>
        <v>3.5682399999999994</v>
      </c>
      <c r="H16" s="11">
        <f t="shared" si="1"/>
        <v>4.4602999999999993</v>
      </c>
      <c r="I16" s="11">
        <f t="shared" si="2"/>
        <v>5.3523599999999991</v>
      </c>
      <c r="J16" s="11">
        <f t="shared" si="3"/>
        <v>6.244419999999999</v>
      </c>
    </row>
    <row r="17" spans="2:10" x14ac:dyDescent="0.35">
      <c r="B17" t="s">
        <v>65</v>
      </c>
      <c r="C17">
        <v>79</v>
      </c>
      <c r="D17">
        <v>2871</v>
      </c>
      <c r="E17" t="s">
        <v>207</v>
      </c>
      <c r="F17" s="7">
        <v>0.63739999999999997</v>
      </c>
      <c r="G17" s="11">
        <f t="shared" si="0"/>
        <v>3.3114114000000003</v>
      </c>
      <c r="H17" s="11">
        <f t="shared" si="1"/>
        <v>4.1392642500000001</v>
      </c>
      <c r="I17" s="11">
        <f t="shared" si="2"/>
        <v>4.9671171000000003</v>
      </c>
      <c r="J17" s="11">
        <f t="shared" si="3"/>
        <v>5.7949699499999996</v>
      </c>
    </row>
    <row r="18" spans="2:10" x14ac:dyDescent="0.35">
      <c r="B18" t="s">
        <v>66</v>
      </c>
      <c r="C18">
        <v>116</v>
      </c>
      <c r="D18">
        <v>2944</v>
      </c>
      <c r="E18" t="s">
        <v>207</v>
      </c>
      <c r="F18" s="7">
        <v>0.63739999999999997</v>
      </c>
      <c r="G18" s="11">
        <f t="shared" si="0"/>
        <v>4.9859583999999995</v>
      </c>
      <c r="H18" s="11">
        <f t="shared" si="1"/>
        <v>6.2324479999999989</v>
      </c>
      <c r="I18" s="11">
        <f t="shared" si="2"/>
        <v>7.4789375999999983</v>
      </c>
      <c r="J18" s="11">
        <f t="shared" si="3"/>
        <v>8.7254271999999986</v>
      </c>
    </row>
    <row r="19" spans="2:10" x14ac:dyDescent="0.35">
      <c r="B19" t="s">
        <v>67</v>
      </c>
      <c r="C19">
        <v>98</v>
      </c>
      <c r="D19">
        <v>2971</v>
      </c>
      <c r="E19" t="s">
        <v>207</v>
      </c>
      <c r="F19" s="7">
        <v>0.63739999999999997</v>
      </c>
      <c r="G19" s="11">
        <f t="shared" si="0"/>
        <v>4.2509068000000001</v>
      </c>
      <c r="H19" s="11">
        <f t="shared" si="1"/>
        <v>5.3136334999999999</v>
      </c>
      <c r="I19" s="11">
        <f t="shared" si="2"/>
        <v>6.3763601999999997</v>
      </c>
      <c r="J19" s="11">
        <f t="shared" si="3"/>
        <v>7.4390868999999986</v>
      </c>
    </row>
    <row r="20" spans="2:10" x14ac:dyDescent="0.35">
      <c r="B20" t="s">
        <v>68</v>
      </c>
      <c r="C20">
        <v>92</v>
      </c>
      <c r="D20">
        <v>3146</v>
      </c>
      <c r="E20" t="s">
        <v>207</v>
      </c>
      <c r="F20" s="7">
        <v>0.63739999999999997</v>
      </c>
      <c r="G20" s="11">
        <f t="shared" si="0"/>
        <v>4.2257072000000013</v>
      </c>
      <c r="H20" s="11">
        <f t="shared" si="1"/>
        <v>5.282134000000001</v>
      </c>
      <c r="I20" s="11">
        <f t="shared" si="2"/>
        <v>6.3385608000000007</v>
      </c>
      <c r="J20" s="11">
        <f t="shared" si="3"/>
        <v>7.3949876000000003</v>
      </c>
    </row>
    <row r="21" spans="2:10" x14ac:dyDescent="0.35">
      <c r="B21" t="s">
        <v>69</v>
      </c>
      <c r="C21">
        <v>115</v>
      </c>
      <c r="D21">
        <v>1929</v>
      </c>
      <c r="E21" t="s">
        <v>207</v>
      </c>
      <c r="F21" s="7">
        <v>0.63739999999999997</v>
      </c>
      <c r="G21" s="11">
        <f t="shared" si="0"/>
        <v>3.2387910000000009</v>
      </c>
      <c r="H21" s="11">
        <f t="shared" si="1"/>
        <v>4.0484887500000006</v>
      </c>
      <c r="I21" s="11">
        <f t="shared" si="2"/>
        <v>4.8581865000000004</v>
      </c>
      <c r="J21" s="11">
        <f t="shared" si="3"/>
        <v>5.6678842500000002</v>
      </c>
    </row>
    <row r="22" spans="2:10" x14ac:dyDescent="0.35">
      <c r="B22" t="s">
        <v>70</v>
      </c>
      <c r="C22">
        <v>81</v>
      </c>
      <c r="D22">
        <v>2740</v>
      </c>
      <c r="E22" t="s">
        <v>207</v>
      </c>
      <c r="F22" s="7">
        <v>0.63739999999999997</v>
      </c>
      <c r="G22" s="11">
        <f t="shared" si="0"/>
        <v>3.2403239999999998</v>
      </c>
      <c r="H22" s="11">
        <f t="shared" si="1"/>
        <v>4.0504049999999996</v>
      </c>
      <c r="I22" s="11">
        <f t="shared" si="2"/>
        <v>4.860485999999999</v>
      </c>
      <c r="J22" s="11">
        <f t="shared" si="3"/>
        <v>5.6705669999999992</v>
      </c>
    </row>
    <row r="23" spans="2:10" x14ac:dyDescent="0.35">
      <c r="B23" t="s">
        <v>71</v>
      </c>
      <c r="C23">
        <v>83</v>
      </c>
      <c r="D23">
        <v>2315</v>
      </c>
      <c r="E23" t="s">
        <v>207</v>
      </c>
      <c r="F23" s="7">
        <v>0.63739999999999997</v>
      </c>
      <c r="G23" s="11">
        <f t="shared" si="0"/>
        <v>2.8053170000000005</v>
      </c>
      <c r="H23" s="11">
        <f t="shared" si="1"/>
        <v>3.5066462500000006</v>
      </c>
      <c r="I23" s="11">
        <f t="shared" si="2"/>
        <v>4.2079755000000008</v>
      </c>
      <c r="J23" s="11">
        <f t="shared" si="3"/>
        <v>4.9093047500000004</v>
      </c>
    </row>
    <row r="24" spans="2:10" x14ac:dyDescent="0.35">
      <c r="B24" t="s">
        <v>72</v>
      </c>
      <c r="C24">
        <v>98</v>
      </c>
      <c r="D24">
        <v>2349</v>
      </c>
      <c r="E24" t="s">
        <v>207</v>
      </c>
      <c r="F24" s="7">
        <v>0.63739999999999997</v>
      </c>
      <c r="G24" s="11">
        <f t="shared" si="0"/>
        <v>3.3609492000000003</v>
      </c>
      <c r="H24" s="11">
        <f t="shared" si="1"/>
        <v>4.2011865000000004</v>
      </c>
      <c r="I24" s="11">
        <f t="shared" si="2"/>
        <v>5.0414238000000005</v>
      </c>
      <c r="J24" s="11">
        <f t="shared" si="3"/>
        <v>5.8816610999999996</v>
      </c>
    </row>
    <row r="25" spans="2:10" x14ac:dyDescent="0.35">
      <c r="B25" t="s">
        <v>73</v>
      </c>
      <c r="C25">
        <v>128</v>
      </c>
      <c r="D25">
        <v>2294</v>
      </c>
      <c r="E25" t="s">
        <v>207</v>
      </c>
      <c r="F25" s="7">
        <v>0.63739999999999997</v>
      </c>
      <c r="G25" s="11">
        <f t="shared" si="0"/>
        <v>4.2870271999999998</v>
      </c>
      <c r="H25" s="11">
        <f t="shared" si="1"/>
        <v>5.358784</v>
      </c>
      <c r="I25" s="11">
        <f t="shared" si="2"/>
        <v>6.4305408000000002</v>
      </c>
      <c r="J25" s="11">
        <f t="shared" si="3"/>
        <v>7.5022976000000003</v>
      </c>
    </row>
    <row r="26" spans="2:10" x14ac:dyDescent="0.35">
      <c r="B26" t="s">
        <v>74</v>
      </c>
      <c r="C26">
        <v>97</v>
      </c>
      <c r="D26">
        <v>1464</v>
      </c>
      <c r="E26" t="s">
        <v>207</v>
      </c>
      <c r="F26" s="7">
        <v>0.63739999999999997</v>
      </c>
      <c r="G26" s="11">
        <f t="shared" si="0"/>
        <v>2.0733168000000002</v>
      </c>
      <c r="H26" s="11">
        <f t="shared" si="1"/>
        <v>2.5916460000000003</v>
      </c>
      <c r="I26" s="11">
        <f t="shared" si="2"/>
        <v>3.1099752000000001</v>
      </c>
      <c r="J26" s="11">
        <f t="shared" si="3"/>
        <v>3.6283044000000002</v>
      </c>
    </row>
    <row r="27" spans="2:10" x14ac:dyDescent="0.35">
      <c r="B27" t="s">
        <v>75</v>
      </c>
      <c r="C27">
        <v>98</v>
      </c>
      <c r="D27">
        <v>2472</v>
      </c>
      <c r="E27" t="s">
        <v>207</v>
      </c>
      <c r="F27" s="7">
        <v>0.63739999999999997</v>
      </c>
      <c r="G27" s="11">
        <f t="shared" si="0"/>
        <v>3.5369375999999999</v>
      </c>
      <c r="H27" s="11">
        <f t="shared" si="1"/>
        <v>4.4211719999999994</v>
      </c>
      <c r="I27" s="11">
        <f t="shared" si="2"/>
        <v>5.305406399999999</v>
      </c>
      <c r="J27" s="11">
        <f t="shared" si="3"/>
        <v>6.1896407999999994</v>
      </c>
    </row>
    <row r="28" spans="2:10" x14ac:dyDescent="0.35">
      <c r="B28" t="s">
        <v>76</v>
      </c>
      <c r="C28">
        <v>46</v>
      </c>
      <c r="D28">
        <v>2294</v>
      </c>
      <c r="E28" t="s">
        <v>207</v>
      </c>
      <c r="F28" s="7">
        <v>0.63739999999999997</v>
      </c>
      <c r="G28" s="11">
        <f t="shared" si="0"/>
        <v>1.5406504000000005</v>
      </c>
      <c r="H28" s="11">
        <f t="shared" si="1"/>
        <v>1.9258130000000004</v>
      </c>
      <c r="I28" s="11">
        <f t="shared" si="2"/>
        <v>2.3109756000000004</v>
      </c>
      <c r="J28" s="11">
        <f t="shared" si="3"/>
        <v>2.6961382</v>
      </c>
    </row>
    <row r="29" spans="2:10" x14ac:dyDescent="0.35">
      <c r="B29" t="s">
        <v>77</v>
      </c>
      <c r="C29">
        <v>101</v>
      </c>
      <c r="D29">
        <v>2294</v>
      </c>
      <c r="E29" t="s">
        <v>207</v>
      </c>
      <c r="F29" s="7">
        <v>0.63739999999999997</v>
      </c>
      <c r="G29" s="11">
        <f t="shared" si="0"/>
        <v>3.3827324000000001</v>
      </c>
      <c r="H29" s="11">
        <f t="shared" si="1"/>
        <v>4.2284154999999997</v>
      </c>
      <c r="I29" s="11">
        <f t="shared" si="2"/>
        <v>5.0740985999999992</v>
      </c>
      <c r="J29" s="11">
        <f t="shared" si="3"/>
        <v>5.9197816999999988</v>
      </c>
    </row>
    <row r="30" spans="2:10" x14ac:dyDescent="0.35">
      <c r="B30" t="s">
        <v>78</v>
      </c>
      <c r="C30">
        <v>99</v>
      </c>
      <c r="D30">
        <v>2799</v>
      </c>
      <c r="E30" t="s">
        <v>207</v>
      </c>
      <c r="F30" s="7">
        <v>0.63739999999999997</v>
      </c>
      <c r="G30" s="11">
        <f t="shared" si="0"/>
        <v>4.0456746000000008</v>
      </c>
      <c r="H30" s="11">
        <f t="shared" si="1"/>
        <v>5.0570932500000012</v>
      </c>
      <c r="I30" s="11">
        <f t="shared" si="2"/>
        <v>6.0685119000000007</v>
      </c>
      <c r="J30" s="11">
        <f t="shared" si="3"/>
        <v>7.0799305500000003</v>
      </c>
    </row>
    <row r="31" spans="2:10" x14ac:dyDescent="0.35">
      <c r="B31" t="s">
        <v>79</v>
      </c>
      <c r="C31">
        <v>38</v>
      </c>
      <c r="D31">
        <v>6795</v>
      </c>
      <c r="E31" t="s">
        <v>205</v>
      </c>
      <c r="F31" s="7">
        <v>0.63739999999999997</v>
      </c>
      <c r="G31" s="11">
        <f t="shared" si="0"/>
        <v>3.7698659999999999</v>
      </c>
      <c r="H31" s="11">
        <f t="shared" si="1"/>
        <v>4.7123324999999996</v>
      </c>
      <c r="I31" s="11">
        <f t="shared" si="2"/>
        <v>5.6547989999999997</v>
      </c>
      <c r="J31" s="11">
        <f t="shared" si="3"/>
        <v>6.5972654999999998</v>
      </c>
    </row>
    <row r="32" spans="2:10" x14ac:dyDescent="0.35">
      <c r="B32" t="s">
        <v>80</v>
      </c>
      <c r="C32">
        <v>92</v>
      </c>
      <c r="D32">
        <v>2000</v>
      </c>
      <c r="E32" t="s">
        <v>206</v>
      </c>
      <c r="F32" s="7">
        <v>0.63739999999999997</v>
      </c>
      <c r="G32" s="11">
        <f t="shared" si="0"/>
        <v>2.6864000000000008</v>
      </c>
      <c r="H32" s="11">
        <f t="shared" si="1"/>
        <v>3.3580000000000005</v>
      </c>
      <c r="I32" s="11">
        <f t="shared" si="2"/>
        <v>4.0296000000000003</v>
      </c>
      <c r="J32" s="11">
        <f t="shared" si="3"/>
        <v>4.7012</v>
      </c>
    </row>
    <row r="33" spans="2:10" x14ac:dyDescent="0.35">
      <c r="B33" t="s">
        <v>81</v>
      </c>
      <c r="C33">
        <v>94</v>
      </c>
      <c r="D33">
        <v>2000</v>
      </c>
      <c r="E33" t="s">
        <v>206</v>
      </c>
      <c r="F33" s="7">
        <v>0.63739999999999997</v>
      </c>
      <c r="G33" s="11">
        <f t="shared" si="0"/>
        <v>2.7448000000000006</v>
      </c>
      <c r="H33" s="11">
        <f t="shared" si="1"/>
        <v>3.4310000000000005</v>
      </c>
      <c r="I33" s="11">
        <f t="shared" si="2"/>
        <v>4.1172000000000004</v>
      </c>
      <c r="J33" s="11">
        <f t="shared" si="3"/>
        <v>4.8033999999999999</v>
      </c>
    </row>
    <row r="34" spans="2:10" x14ac:dyDescent="0.35">
      <c r="B34" t="s">
        <v>82</v>
      </c>
      <c r="C34">
        <v>96</v>
      </c>
      <c r="D34">
        <v>2315</v>
      </c>
      <c r="E34" t="s">
        <v>207</v>
      </c>
      <c r="F34" s="7">
        <v>0.63739999999999997</v>
      </c>
      <c r="G34" s="11">
        <f t="shared" si="0"/>
        <v>3.2447040000000009</v>
      </c>
      <c r="H34" s="11">
        <f t="shared" si="1"/>
        <v>4.055880000000001</v>
      </c>
      <c r="I34" s="11">
        <f t="shared" si="2"/>
        <v>4.8670560000000007</v>
      </c>
      <c r="J34" s="11">
        <f t="shared" si="3"/>
        <v>5.6782320000000004</v>
      </c>
    </row>
    <row r="35" spans="2:10" x14ac:dyDescent="0.35">
      <c r="B35" t="s">
        <v>83</v>
      </c>
      <c r="C35">
        <v>90</v>
      </c>
      <c r="D35">
        <v>2023</v>
      </c>
      <c r="E35" t="s">
        <v>207</v>
      </c>
      <c r="F35" s="7">
        <v>0.63739999999999997</v>
      </c>
      <c r="G35" s="11">
        <f t="shared" si="0"/>
        <v>2.6582219999999999</v>
      </c>
      <c r="H35" s="11">
        <f t="shared" si="1"/>
        <v>3.3227774999999995</v>
      </c>
      <c r="I35" s="11">
        <f t="shared" si="2"/>
        <v>3.9873329999999991</v>
      </c>
      <c r="J35" s="11">
        <f t="shared" si="3"/>
        <v>4.6518884999999992</v>
      </c>
    </row>
    <row r="36" spans="2:10" x14ac:dyDescent="0.35">
      <c r="B36" t="s">
        <v>84</v>
      </c>
      <c r="C36">
        <v>142</v>
      </c>
      <c r="D36">
        <v>2426</v>
      </c>
      <c r="E36" t="s">
        <v>207</v>
      </c>
      <c r="F36" s="7">
        <v>0.63739999999999997</v>
      </c>
      <c r="G36" s="11">
        <f t="shared" si="0"/>
        <v>5.0295832000000003</v>
      </c>
      <c r="H36" s="11">
        <f t="shared" si="1"/>
        <v>6.2869789999999997</v>
      </c>
      <c r="I36" s="11">
        <f t="shared" si="2"/>
        <v>7.544374799999999</v>
      </c>
      <c r="J36" s="11">
        <f t="shared" si="3"/>
        <v>8.8017705999999993</v>
      </c>
    </row>
    <row r="37" spans="2:10" x14ac:dyDescent="0.35">
      <c r="B37" t="s">
        <v>85</v>
      </c>
      <c r="C37">
        <v>72</v>
      </c>
      <c r="D37">
        <v>3359</v>
      </c>
      <c r="E37" t="s">
        <v>201</v>
      </c>
      <c r="F37" s="7">
        <v>0.63739999999999997</v>
      </c>
      <c r="G37" s="11">
        <f t="shared" si="0"/>
        <v>3.5309808</v>
      </c>
      <c r="H37" s="11">
        <f t="shared" si="1"/>
        <v>4.4137259999999996</v>
      </c>
      <c r="I37" s="11">
        <f t="shared" si="2"/>
        <v>5.2964711999999992</v>
      </c>
      <c r="J37" s="11">
        <f t="shared" si="3"/>
        <v>6.1792163999999996</v>
      </c>
    </row>
    <row r="38" spans="2:10" x14ac:dyDescent="0.35">
      <c r="B38" t="s">
        <v>86</v>
      </c>
      <c r="C38">
        <v>63</v>
      </c>
      <c r="D38">
        <v>3875</v>
      </c>
      <c r="E38" t="s">
        <v>207</v>
      </c>
      <c r="F38" s="7">
        <v>0.63739999999999997</v>
      </c>
      <c r="G38" s="11">
        <f t="shared" si="0"/>
        <v>3.5642250000000004</v>
      </c>
      <c r="H38" s="11">
        <f t="shared" si="1"/>
        <v>4.4552812500000005</v>
      </c>
      <c r="I38" s="11">
        <f t="shared" si="2"/>
        <v>5.3463375000000006</v>
      </c>
      <c r="J38" s="11">
        <f t="shared" si="3"/>
        <v>6.2373937499999998</v>
      </c>
    </row>
    <row r="39" spans="2:10" x14ac:dyDescent="0.35">
      <c r="B39" t="s">
        <v>87</v>
      </c>
      <c r="C39">
        <v>104</v>
      </c>
      <c r="D39">
        <v>3299</v>
      </c>
      <c r="E39" t="s">
        <v>207</v>
      </c>
      <c r="F39" s="7">
        <v>0.63739999999999997</v>
      </c>
      <c r="G39" s="11">
        <f t="shared" si="0"/>
        <v>5.0092016000000008</v>
      </c>
      <c r="H39" s="11">
        <f t="shared" si="1"/>
        <v>6.2615020000000001</v>
      </c>
      <c r="I39" s="11">
        <f t="shared" si="2"/>
        <v>7.5138024000000003</v>
      </c>
      <c r="J39" s="11">
        <f t="shared" si="3"/>
        <v>8.7661028000000005</v>
      </c>
    </row>
    <row r="40" spans="2:10" x14ac:dyDescent="0.35">
      <c r="B40" t="s">
        <v>88</v>
      </c>
      <c r="C40">
        <v>39</v>
      </c>
      <c r="D40">
        <v>2664</v>
      </c>
      <c r="E40" t="s">
        <v>207</v>
      </c>
      <c r="F40" s="7">
        <v>0.63739999999999997</v>
      </c>
      <c r="G40" s="11">
        <f t="shared" si="0"/>
        <v>1.5168816000000005</v>
      </c>
      <c r="H40" s="11">
        <f t="shared" si="1"/>
        <v>1.8961020000000004</v>
      </c>
      <c r="I40" s="11">
        <f t="shared" si="2"/>
        <v>2.2753224000000003</v>
      </c>
      <c r="J40" s="11">
        <f t="shared" si="3"/>
        <v>2.6545428000000002</v>
      </c>
    </row>
    <row r="41" spans="2:10" x14ac:dyDescent="0.35">
      <c r="B41" t="s">
        <v>89</v>
      </c>
      <c r="C41">
        <v>70</v>
      </c>
      <c r="D41">
        <v>4717</v>
      </c>
      <c r="E41" t="s">
        <v>207</v>
      </c>
      <c r="F41" s="7">
        <v>0.63739999999999997</v>
      </c>
      <c r="G41" s="11">
        <f t="shared" si="0"/>
        <v>4.8207740000000001</v>
      </c>
      <c r="H41" s="11">
        <f t="shared" si="1"/>
        <v>6.0259674999999993</v>
      </c>
      <c r="I41" s="11">
        <f t="shared" si="2"/>
        <v>7.2311609999999993</v>
      </c>
      <c r="J41" s="11">
        <f t="shared" si="3"/>
        <v>8.4363544999999984</v>
      </c>
    </row>
    <row r="42" spans="2:10" x14ac:dyDescent="0.35">
      <c r="B42" t="s">
        <v>90</v>
      </c>
      <c r="C42">
        <v>93</v>
      </c>
      <c r="D42">
        <v>3996</v>
      </c>
      <c r="E42" t="s">
        <v>207</v>
      </c>
      <c r="F42" s="7">
        <v>0.63739999999999997</v>
      </c>
      <c r="G42" s="11">
        <f t="shared" si="0"/>
        <v>5.4257688000000002</v>
      </c>
      <c r="H42" s="11">
        <f t="shared" si="1"/>
        <v>6.7822109999999993</v>
      </c>
      <c r="I42" s="11">
        <f t="shared" si="2"/>
        <v>8.1386531999999985</v>
      </c>
      <c r="J42" s="11">
        <f t="shared" si="3"/>
        <v>9.4950953999999985</v>
      </c>
    </row>
    <row r="43" spans="2:10" x14ac:dyDescent="0.35">
      <c r="B43" t="s">
        <v>91</v>
      </c>
      <c r="C43">
        <v>30</v>
      </c>
      <c r="D43">
        <v>3000</v>
      </c>
      <c r="E43" t="s">
        <v>206</v>
      </c>
      <c r="F43" s="7">
        <v>0.63739999999999997</v>
      </c>
      <c r="G43" s="11">
        <f t="shared" si="0"/>
        <v>1.3140000000000001</v>
      </c>
      <c r="H43" s="11">
        <f t="shared" si="1"/>
        <v>1.6425000000000001</v>
      </c>
      <c r="I43" s="11">
        <f t="shared" si="2"/>
        <v>1.9710000000000001</v>
      </c>
      <c r="J43" s="11">
        <f t="shared" si="3"/>
        <v>2.2995000000000001</v>
      </c>
    </row>
    <row r="44" spans="2:10" x14ac:dyDescent="0.35">
      <c r="B44" t="s">
        <v>92</v>
      </c>
      <c r="C44">
        <v>32</v>
      </c>
      <c r="D44">
        <v>3226</v>
      </c>
      <c r="E44" t="s">
        <v>207</v>
      </c>
      <c r="F44" s="7">
        <v>0.63739999999999997</v>
      </c>
      <c r="G44" s="12">
        <f t="shared" si="0"/>
        <v>1.5071871999999997</v>
      </c>
      <c r="H44" s="12">
        <f t="shared" si="1"/>
        <v>1.8839839999999997</v>
      </c>
      <c r="I44" s="11">
        <f t="shared" si="2"/>
        <v>2.2607807999999996</v>
      </c>
      <c r="J44" s="11">
        <f t="shared" si="3"/>
        <v>2.6375775999999997</v>
      </c>
    </row>
    <row r="45" spans="2:10" x14ac:dyDescent="0.35">
      <c r="F45" t="s">
        <v>193</v>
      </c>
      <c r="G45" s="15">
        <f>SUM(G5:G44)</f>
        <v>148.42478260000001</v>
      </c>
      <c r="H45" s="15">
        <f t="shared" ref="H45:J45" si="4">SUM(H5:H44)</f>
        <v>185.53097825000006</v>
      </c>
      <c r="I45" s="15">
        <f t="shared" si="4"/>
        <v>222.63717389999991</v>
      </c>
      <c r="J45" s="15">
        <f t="shared" si="4"/>
        <v>259.74336954999995</v>
      </c>
    </row>
    <row r="46" spans="2:10" x14ac:dyDescent="0.35">
      <c r="G46" s="14"/>
      <c r="H46" s="14"/>
    </row>
    <row r="47" spans="2:10" x14ac:dyDescent="0.35">
      <c r="B47" s="23" t="s">
        <v>93</v>
      </c>
      <c r="C47" s="23"/>
      <c r="G47" s="10">
        <v>0.4</v>
      </c>
      <c r="H47" s="10">
        <v>0.5</v>
      </c>
      <c r="I47" s="10">
        <v>0.6</v>
      </c>
      <c r="J47" s="10">
        <v>0.7</v>
      </c>
    </row>
    <row r="48" spans="2:10" x14ac:dyDescent="0.35">
      <c r="B48" t="s">
        <v>114</v>
      </c>
      <c r="C48">
        <v>92</v>
      </c>
      <c r="D48">
        <v>3374</v>
      </c>
      <c r="E48" t="s">
        <v>207</v>
      </c>
      <c r="F48" s="7">
        <v>0.63739999999999997</v>
      </c>
      <c r="G48" s="13">
        <f t="shared" si="0"/>
        <v>4.5319567999999988</v>
      </c>
      <c r="H48" s="13">
        <f t="shared" si="1"/>
        <v>5.6649459999999987</v>
      </c>
      <c r="I48" s="11">
        <f t="shared" ref="I48:I61" si="5">J48*$I$4/$J$4</f>
        <v>6.7979351999999986</v>
      </c>
      <c r="J48" s="11">
        <f t="shared" ref="J48:J61" si="6">$J$4*D48*C48*365/10000000</f>
        <v>7.9309243999999985</v>
      </c>
    </row>
    <row r="49" spans="2:10" x14ac:dyDescent="0.35">
      <c r="B49" t="s">
        <v>115</v>
      </c>
      <c r="C49">
        <v>80</v>
      </c>
      <c r="D49">
        <v>2291</v>
      </c>
      <c r="E49" t="s">
        <v>207</v>
      </c>
      <c r="F49" s="7">
        <v>0.63739999999999997</v>
      </c>
      <c r="G49" s="11">
        <f t="shared" si="0"/>
        <v>2.6758879999999996</v>
      </c>
      <c r="H49" s="11">
        <f t="shared" si="1"/>
        <v>3.3448599999999993</v>
      </c>
      <c r="I49" s="11">
        <f t="shared" si="5"/>
        <v>4.013831999999999</v>
      </c>
      <c r="J49" s="11">
        <f t="shared" si="6"/>
        <v>4.6828039999999991</v>
      </c>
    </row>
    <row r="50" spans="2:10" x14ac:dyDescent="0.35">
      <c r="B50" t="s">
        <v>116</v>
      </c>
      <c r="C50">
        <v>91</v>
      </c>
      <c r="D50">
        <v>3629</v>
      </c>
      <c r="E50" t="s">
        <v>207</v>
      </c>
      <c r="F50" s="7">
        <v>0.63739999999999997</v>
      </c>
      <c r="G50" s="11">
        <f t="shared" si="0"/>
        <v>4.8214894000000008</v>
      </c>
      <c r="H50" s="11">
        <f t="shared" si="1"/>
        <v>6.0268617500000001</v>
      </c>
      <c r="I50" s="11">
        <f t="shared" si="5"/>
        <v>7.2322341000000003</v>
      </c>
      <c r="J50" s="11">
        <f t="shared" si="6"/>
        <v>8.4376064500000005</v>
      </c>
    </row>
    <row r="51" spans="2:10" x14ac:dyDescent="0.35">
      <c r="B51" t="s">
        <v>117</v>
      </c>
      <c r="C51">
        <v>57</v>
      </c>
      <c r="D51">
        <v>2719</v>
      </c>
      <c r="E51" t="s">
        <v>207</v>
      </c>
      <c r="F51" s="7">
        <v>0.63739999999999997</v>
      </c>
      <c r="G51" s="11">
        <f t="shared" si="0"/>
        <v>2.2627517999999998</v>
      </c>
      <c r="H51" s="11">
        <f t="shared" si="1"/>
        <v>2.8284397499999998</v>
      </c>
      <c r="I51" s="11">
        <f t="shared" si="5"/>
        <v>3.3941276999999999</v>
      </c>
      <c r="J51" s="11">
        <f t="shared" si="6"/>
        <v>3.9598156499999999</v>
      </c>
    </row>
    <row r="52" spans="2:10" x14ac:dyDescent="0.35">
      <c r="B52" t="s">
        <v>118</v>
      </c>
      <c r="C52">
        <v>36</v>
      </c>
      <c r="D52">
        <v>1295</v>
      </c>
      <c r="E52" t="s">
        <v>207</v>
      </c>
      <c r="F52" s="7">
        <v>0.63739999999999997</v>
      </c>
      <c r="G52" s="11">
        <f t="shared" si="0"/>
        <v>0.68065200000000003</v>
      </c>
      <c r="H52" s="11">
        <f t="shared" si="1"/>
        <v>0.85081499999999999</v>
      </c>
      <c r="I52" s="11">
        <f t="shared" si="5"/>
        <v>1.0209779999999999</v>
      </c>
      <c r="J52" s="11">
        <f t="shared" si="6"/>
        <v>1.1911409999999998</v>
      </c>
    </row>
    <row r="53" spans="2:10" x14ac:dyDescent="0.35">
      <c r="B53" t="s">
        <v>119</v>
      </c>
      <c r="C53">
        <v>44</v>
      </c>
      <c r="D53">
        <v>1916</v>
      </c>
      <c r="E53" t="s">
        <v>207</v>
      </c>
      <c r="F53" s="7">
        <v>0.63739999999999997</v>
      </c>
      <c r="G53" s="11">
        <f t="shared" si="0"/>
        <v>1.2308383999999999</v>
      </c>
      <c r="H53" s="11">
        <f t="shared" si="1"/>
        <v>1.5385479999999998</v>
      </c>
      <c r="I53" s="11">
        <f t="shared" si="5"/>
        <v>1.8462575999999997</v>
      </c>
      <c r="J53" s="11">
        <f t="shared" si="6"/>
        <v>2.1539671999999994</v>
      </c>
    </row>
    <row r="54" spans="2:10" x14ac:dyDescent="0.35">
      <c r="B54" t="s">
        <v>120</v>
      </c>
      <c r="C54">
        <v>77</v>
      </c>
      <c r="D54">
        <v>3000</v>
      </c>
      <c r="E54" t="s">
        <v>206</v>
      </c>
      <c r="F54" s="7">
        <v>0.63739999999999997</v>
      </c>
      <c r="G54" s="11">
        <f t="shared" si="0"/>
        <v>3.3726000000000007</v>
      </c>
      <c r="H54" s="11">
        <f t="shared" si="1"/>
        <v>4.2157500000000008</v>
      </c>
      <c r="I54" s="11">
        <f t="shared" si="5"/>
        <v>5.0589000000000004</v>
      </c>
      <c r="J54" s="11">
        <f t="shared" si="6"/>
        <v>5.90205</v>
      </c>
    </row>
    <row r="55" spans="2:10" x14ac:dyDescent="0.35">
      <c r="B55" t="s">
        <v>121</v>
      </c>
      <c r="C55">
        <v>24</v>
      </c>
      <c r="D55">
        <v>2454</v>
      </c>
      <c r="E55" t="s">
        <v>207</v>
      </c>
      <c r="F55" s="7">
        <v>0.63739999999999997</v>
      </c>
      <c r="G55" s="11">
        <f t="shared" si="0"/>
        <v>0.85988160000000002</v>
      </c>
      <c r="H55" s="11">
        <f t="shared" si="1"/>
        <v>1.0748519999999999</v>
      </c>
      <c r="I55" s="11">
        <f t="shared" si="5"/>
        <v>1.2898223999999998</v>
      </c>
      <c r="J55" s="11">
        <f t="shared" si="6"/>
        <v>1.5047927999999997</v>
      </c>
    </row>
    <row r="56" spans="2:10" x14ac:dyDescent="0.35">
      <c r="B56" t="s">
        <v>122</v>
      </c>
      <c r="C56">
        <v>41</v>
      </c>
      <c r="D56">
        <v>2239</v>
      </c>
      <c r="E56" t="s">
        <v>207</v>
      </c>
      <c r="F56" s="7">
        <v>0.63739999999999997</v>
      </c>
      <c r="G56" s="11">
        <f t="shared" si="0"/>
        <v>1.3402654000000003</v>
      </c>
      <c r="H56" s="11">
        <f t="shared" si="1"/>
        <v>1.6753317500000002</v>
      </c>
      <c r="I56" s="11">
        <f t="shared" si="5"/>
        <v>2.0103981000000002</v>
      </c>
      <c r="J56" s="11">
        <f t="shared" si="6"/>
        <v>2.3454644500000001</v>
      </c>
    </row>
    <row r="57" spans="2:10" x14ac:dyDescent="0.35">
      <c r="B57" t="s">
        <v>123</v>
      </c>
      <c r="C57">
        <v>98</v>
      </c>
      <c r="D57">
        <v>4499</v>
      </c>
      <c r="E57" t="s">
        <v>207</v>
      </c>
      <c r="F57" s="7">
        <v>0.63739999999999997</v>
      </c>
      <c r="G57" s="11">
        <f t="shared" si="0"/>
        <v>6.4371691999999996</v>
      </c>
      <c r="H57" s="11">
        <f t="shared" si="1"/>
        <v>8.0464614999999995</v>
      </c>
      <c r="I57" s="11">
        <f t="shared" si="5"/>
        <v>9.6557537999999994</v>
      </c>
      <c r="J57" s="11">
        <f t="shared" si="6"/>
        <v>11.265046099999999</v>
      </c>
    </row>
    <row r="58" spans="2:10" x14ac:dyDescent="0.35">
      <c r="B58" t="s">
        <v>124</v>
      </c>
      <c r="C58">
        <v>98</v>
      </c>
      <c r="D58">
        <v>1600</v>
      </c>
      <c r="E58" t="s">
        <v>207</v>
      </c>
      <c r="F58" s="7">
        <v>0.63739999999999997</v>
      </c>
      <c r="G58" s="11">
        <f t="shared" si="0"/>
        <v>2.2892800000000006</v>
      </c>
      <c r="H58" s="11">
        <f t="shared" si="1"/>
        <v>2.8616000000000006</v>
      </c>
      <c r="I58" s="11">
        <f t="shared" si="5"/>
        <v>3.4339200000000005</v>
      </c>
      <c r="J58" s="11">
        <f t="shared" si="6"/>
        <v>4.00624</v>
      </c>
    </row>
    <row r="59" spans="2:10" x14ac:dyDescent="0.35">
      <c r="B59" t="s">
        <v>125</v>
      </c>
      <c r="C59">
        <v>101</v>
      </c>
      <c r="D59">
        <v>3036</v>
      </c>
      <c r="E59" t="s">
        <v>207</v>
      </c>
      <c r="F59" s="7">
        <v>0.63739999999999997</v>
      </c>
      <c r="G59" s="11">
        <f t="shared" si="0"/>
        <v>4.476885600000001</v>
      </c>
      <c r="H59" s="11">
        <f t="shared" si="1"/>
        <v>5.5961070000000008</v>
      </c>
      <c r="I59" s="11">
        <f t="shared" si="5"/>
        <v>6.7153284000000006</v>
      </c>
      <c r="J59" s="11">
        <f t="shared" si="6"/>
        <v>7.8345497999999996</v>
      </c>
    </row>
    <row r="60" spans="2:10" x14ac:dyDescent="0.35">
      <c r="B60" t="s">
        <v>127</v>
      </c>
      <c r="C60">
        <v>94</v>
      </c>
      <c r="D60">
        <v>2050</v>
      </c>
      <c r="E60" t="s">
        <v>207</v>
      </c>
      <c r="F60" s="7">
        <v>0.63739999999999997</v>
      </c>
      <c r="G60" s="11">
        <f t="shared" si="0"/>
        <v>2.8134200000000007</v>
      </c>
      <c r="H60" s="11">
        <f t="shared" si="1"/>
        <v>3.5167750000000004</v>
      </c>
      <c r="I60" s="11">
        <f t="shared" si="5"/>
        <v>4.2201300000000002</v>
      </c>
      <c r="J60" s="11">
        <f t="shared" si="6"/>
        <v>4.9234850000000003</v>
      </c>
    </row>
    <row r="61" spans="2:10" x14ac:dyDescent="0.35">
      <c r="B61" t="s">
        <v>126</v>
      </c>
      <c r="C61">
        <v>57</v>
      </c>
      <c r="D61">
        <v>2719</v>
      </c>
      <c r="E61" t="s">
        <v>207</v>
      </c>
      <c r="F61" s="7">
        <v>0.63739999999999997</v>
      </c>
      <c r="G61" s="11">
        <f t="shared" si="0"/>
        <v>2.2627517999999998</v>
      </c>
      <c r="H61" s="11">
        <f t="shared" si="1"/>
        <v>2.8284397499999998</v>
      </c>
      <c r="I61" s="11">
        <f t="shared" si="5"/>
        <v>3.3941276999999999</v>
      </c>
      <c r="J61" s="11">
        <f t="shared" si="6"/>
        <v>3.9598156499999999</v>
      </c>
    </row>
    <row r="62" spans="2:10" x14ac:dyDescent="0.35">
      <c r="F62" s="7" t="s">
        <v>193</v>
      </c>
      <c r="G62" s="14">
        <f>SUM(G48:G61)</f>
        <v>40.05583</v>
      </c>
      <c r="H62" s="14">
        <f t="shared" ref="H62:J62" si="7">SUM(H48:H61)</f>
        <v>50.069787500000004</v>
      </c>
      <c r="I62" s="14">
        <f t="shared" si="7"/>
        <v>60.083744999999993</v>
      </c>
      <c r="J62" s="14">
        <f t="shared" si="7"/>
        <v>70.097702499999983</v>
      </c>
    </row>
    <row r="63" spans="2:10" x14ac:dyDescent="0.35">
      <c r="F63" s="7"/>
      <c r="G63" s="14"/>
      <c r="H63" s="14"/>
      <c r="I63" s="14"/>
      <c r="J63" s="14"/>
    </row>
    <row r="65" spans="6:10" x14ac:dyDescent="0.35">
      <c r="F65" s="1" t="s">
        <v>209</v>
      </c>
      <c r="G65" s="18">
        <f t="shared" ref="G65:I65" si="8">SUM(G48:G61,G5:G44)*$F$5</f>
        <v>120.13754247124001</v>
      </c>
      <c r="H65" s="18">
        <f t="shared" si="8"/>
        <v>150.17192808905008</v>
      </c>
      <c r="I65" s="18">
        <f t="shared" si="8"/>
        <v>180.20631370685993</v>
      </c>
      <c r="J65" s="18">
        <f>SUM(J48:J61,J5:J44)*$F$5</f>
        <v>210.24069932466995</v>
      </c>
    </row>
  </sheetData>
  <mergeCells count="3">
    <mergeCell ref="B4:C4"/>
    <mergeCell ref="B47:C47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1"/>
  <sheetViews>
    <sheetView workbookViewId="0">
      <selection activeCell="F1" sqref="F1:I1"/>
    </sheetView>
  </sheetViews>
  <sheetFormatPr defaultRowHeight="14.5" x14ac:dyDescent="0.35"/>
  <cols>
    <col min="2" max="2" width="39.453125" bestFit="1" customWidth="1"/>
    <col min="3" max="3" width="4" bestFit="1" customWidth="1"/>
  </cols>
  <sheetData>
    <row r="1" spans="2:11" x14ac:dyDescent="0.35">
      <c r="F1" s="24" t="s">
        <v>208</v>
      </c>
      <c r="G1" s="24"/>
      <c r="H1" s="24"/>
      <c r="I1" s="24"/>
      <c r="K1" t="s">
        <v>211</v>
      </c>
    </row>
    <row r="2" spans="2:11" x14ac:dyDescent="0.35">
      <c r="B2" s="1" t="s">
        <v>128</v>
      </c>
      <c r="E2" t="s">
        <v>210</v>
      </c>
      <c r="F2" s="10">
        <v>0.4</v>
      </c>
      <c r="G2" s="10">
        <v>0.5</v>
      </c>
      <c r="H2" s="10">
        <v>0.6</v>
      </c>
      <c r="I2" s="10">
        <v>0.7</v>
      </c>
      <c r="K2" t="s">
        <v>212</v>
      </c>
    </row>
    <row r="3" spans="2:11" x14ac:dyDescent="0.35">
      <c r="B3" t="s">
        <v>129</v>
      </c>
      <c r="C3">
        <v>14</v>
      </c>
      <c r="D3">
        <v>27349</v>
      </c>
      <c r="E3" s="20">
        <v>0.51680000000000004</v>
      </c>
      <c r="F3" s="11">
        <f>G3*$F$2/$G$2</f>
        <v>2.8889820780800006</v>
      </c>
      <c r="G3" s="11">
        <f>H3*$G$2/$H$2</f>
        <v>3.6112275976000006</v>
      </c>
      <c r="H3" s="11">
        <f>I3*$H$2/$I$2</f>
        <v>4.3334731171200005</v>
      </c>
      <c r="I3" s="11">
        <f>E3*$I$2*D3*C3*365/10000000</f>
        <v>5.05571863664</v>
      </c>
    </row>
    <row r="4" spans="2:11" x14ac:dyDescent="0.35">
      <c r="B4" t="s">
        <v>130</v>
      </c>
      <c r="C4">
        <v>130</v>
      </c>
      <c r="D4">
        <v>10620</v>
      </c>
      <c r="E4" s="20">
        <v>0.51680000000000004</v>
      </c>
      <c r="F4" s="11">
        <f t="shared" ref="F4:F29" si="0">G4*$F$2/$G$2</f>
        <v>10.417013568000003</v>
      </c>
      <c r="G4" s="11">
        <f t="shared" ref="G4:G29" si="1">H4*$G$2/$H$2</f>
        <v>13.021266960000004</v>
      </c>
      <c r="H4" s="11">
        <f t="shared" ref="H4:H29" si="2">I4*$H$2/$I$2</f>
        <v>15.625520352000004</v>
      </c>
      <c r="I4" s="11">
        <f>E4*$I$2*D4*C4*365/10000000</f>
        <v>18.229773744000003</v>
      </c>
    </row>
    <row r="5" spans="2:11" x14ac:dyDescent="0.35">
      <c r="B5" t="s">
        <v>131</v>
      </c>
      <c r="C5">
        <v>34</v>
      </c>
      <c r="D5">
        <v>2709</v>
      </c>
      <c r="E5" s="20">
        <v>0.51680000000000004</v>
      </c>
      <c r="F5" s="12">
        <f t="shared" si="0"/>
        <v>0.69496555968000018</v>
      </c>
      <c r="G5" s="12">
        <f t="shared" si="1"/>
        <v>0.86870694960000017</v>
      </c>
      <c r="H5" s="12">
        <f t="shared" si="2"/>
        <v>1.0424483395200002</v>
      </c>
      <c r="I5" s="11">
        <f>E5*$I$2*D5*C5*365/10000000</f>
        <v>1.2161897294400001</v>
      </c>
    </row>
    <row r="6" spans="2:11" x14ac:dyDescent="0.35">
      <c r="F6" s="15"/>
      <c r="G6" s="15"/>
      <c r="H6" s="15"/>
      <c r="I6" s="15"/>
    </row>
    <row r="7" spans="2:11" x14ac:dyDescent="0.35">
      <c r="B7" s="1" t="s">
        <v>132</v>
      </c>
      <c r="F7" s="16"/>
      <c r="G7" s="16"/>
      <c r="H7" s="16"/>
      <c r="I7" s="16"/>
    </row>
    <row r="8" spans="2:11" x14ac:dyDescent="0.35">
      <c r="B8" t="s">
        <v>133</v>
      </c>
      <c r="C8">
        <v>189</v>
      </c>
      <c r="D8">
        <v>58000</v>
      </c>
      <c r="E8" s="7">
        <v>1</v>
      </c>
      <c r="F8" s="13">
        <f t="shared" si="0"/>
        <v>160.04520000000002</v>
      </c>
      <c r="G8" s="13">
        <f t="shared" si="1"/>
        <v>200.0565</v>
      </c>
      <c r="H8" s="13">
        <f t="shared" si="2"/>
        <v>240.06779999999998</v>
      </c>
      <c r="I8" s="13">
        <f t="shared" ref="I8:I16" si="3">$I$2*D8*C8*365/10000000</f>
        <v>280.07909999999998</v>
      </c>
    </row>
    <row r="9" spans="2:11" x14ac:dyDescent="0.35">
      <c r="B9" t="s">
        <v>134</v>
      </c>
      <c r="C9">
        <v>110</v>
      </c>
      <c r="D9">
        <v>19648</v>
      </c>
      <c r="E9" s="7">
        <v>1</v>
      </c>
      <c r="F9" s="12">
        <f t="shared" si="0"/>
        <v>31.554687999999999</v>
      </c>
      <c r="G9" s="12">
        <f t="shared" si="1"/>
        <v>39.443359999999998</v>
      </c>
      <c r="H9" s="12">
        <f t="shared" si="2"/>
        <v>47.332031999999998</v>
      </c>
      <c r="I9" s="12">
        <f t="shared" si="3"/>
        <v>55.220703999999991</v>
      </c>
    </row>
    <row r="10" spans="2:11" x14ac:dyDescent="0.35">
      <c r="F10" s="15"/>
      <c r="G10" s="15"/>
      <c r="H10" s="15"/>
      <c r="I10" s="15"/>
    </row>
    <row r="11" spans="2:11" x14ac:dyDescent="0.35">
      <c r="B11" s="1" t="s">
        <v>135</v>
      </c>
      <c r="F11" s="16"/>
      <c r="G11" s="16"/>
      <c r="H11" s="16"/>
      <c r="I11" s="16"/>
    </row>
    <row r="12" spans="2:11" ht="29" x14ac:dyDescent="0.35">
      <c r="B12" s="3" t="s">
        <v>136</v>
      </c>
      <c r="C12">
        <v>86</v>
      </c>
      <c r="D12">
        <v>35601</v>
      </c>
      <c r="E12" s="20">
        <v>0.72250000000000003</v>
      </c>
      <c r="F12" s="13">
        <f t="shared" si="0"/>
        <v>32.296194771000003</v>
      </c>
      <c r="G12" s="13">
        <f t="shared" si="1"/>
        <v>40.370243463750001</v>
      </c>
      <c r="H12" s="13">
        <f t="shared" si="2"/>
        <v>48.444292156499998</v>
      </c>
      <c r="I12" s="13">
        <f>E12*$I$2*D12*C12*365/10000000</f>
        <v>56.518340849249995</v>
      </c>
    </row>
    <row r="13" spans="2:11" x14ac:dyDescent="0.35">
      <c r="B13" t="s">
        <v>137</v>
      </c>
      <c r="C13">
        <v>329</v>
      </c>
      <c r="D13">
        <v>22836</v>
      </c>
      <c r="E13" s="20">
        <v>0.72250000000000003</v>
      </c>
      <c r="F13" s="12">
        <f t="shared" si="0"/>
        <v>79.25134463400002</v>
      </c>
      <c r="G13" s="12">
        <f t="shared" si="1"/>
        <v>99.064180792500011</v>
      </c>
      <c r="H13" s="12">
        <f t="shared" si="2"/>
        <v>118.877016951</v>
      </c>
      <c r="I13" s="13">
        <f>E13*$I$2*D13*C13*365/10000000</f>
        <v>138.68985310950001</v>
      </c>
    </row>
    <row r="14" spans="2:11" x14ac:dyDescent="0.35">
      <c r="F14" s="15"/>
      <c r="G14" s="15"/>
      <c r="H14" s="15"/>
      <c r="I14" s="15"/>
    </row>
    <row r="15" spans="2:11" ht="29" x14ac:dyDescent="0.35">
      <c r="B15" s="4" t="s">
        <v>138</v>
      </c>
      <c r="F15" s="16"/>
      <c r="G15" s="16"/>
      <c r="H15" s="16"/>
      <c r="I15" s="16"/>
    </row>
    <row r="16" spans="2:11" x14ac:dyDescent="0.35">
      <c r="B16" t="s">
        <v>139</v>
      </c>
      <c r="C16">
        <v>159</v>
      </c>
      <c r="D16">
        <v>12162</v>
      </c>
      <c r="E16" s="7">
        <v>1</v>
      </c>
      <c r="F16" s="19">
        <f t="shared" si="0"/>
        <v>28.232866800000007</v>
      </c>
      <c r="G16" s="19">
        <f t="shared" si="1"/>
        <v>35.291083500000006</v>
      </c>
      <c r="H16" s="19">
        <f t="shared" si="2"/>
        <v>42.349300200000002</v>
      </c>
      <c r="I16" s="19">
        <f t="shared" si="3"/>
        <v>49.407516899999997</v>
      </c>
      <c r="K16" s="8"/>
    </row>
    <row r="17" spans="2:11" x14ac:dyDescent="0.35">
      <c r="F17" s="15"/>
      <c r="G17" s="15"/>
      <c r="H17" s="15"/>
      <c r="I17" s="15"/>
    </row>
    <row r="18" spans="2:11" x14ac:dyDescent="0.35">
      <c r="F18" s="14"/>
      <c r="G18" s="14"/>
      <c r="H18" s="14"/>
      <c r="I18" s="14"/>
    </row>
    <row r="19" spans="2:11" x14ac:dyDescent="0.35">
      <c r="B19" s="1" t="s">
        <v>149</v>
      </c>
      <c r="F19" s="16"/>
      <c r="G19" s="16"/>
      <c r="H19" s="16"/>
      <c r="I19" s="16"/>
      <c r="K19" t="s">
        <v>214</v>
      </c>
    </row>
    <row r="20" spans="2:11" x14ac:dyDescent="0.35">
      <c r="B20" t="s">
        <v>140</v>
      </c>
      <c r="C20">
        <v>287</v>
      </c>
      <c r="D20">
        <v>4000</v>
      </c>
      <c r="E20" s="20">
        <v>0.51570000000000005</v>
      </c>
      <c r="F20" s="13">
        <f t="shared" si="0"/>
        <v>8.6435445600000005</v>
      </c>
      <c r="G20" s="13">
        <f t="shared" si="1"/>
        <v>10.804430700000001</v>
      </c>
      <c r="H20" s="13">
        <f t="shared" si="2"/>
        <v>12.96531684</v>
      </c>
      <c r="I20" s="13">
        <f>E20*$I$2*D20*C20*365/10000000</f>
        <v>15.12620298</v>
      </c>
    </row>
    <row r="21" spans="2:11" x14ac:dyDescent="0.35">
      <c r="B21" t="s">
        <v>141</v>
      </c>
      <c r="C21">
        <v>110</v>
      </c>
      <c r="D21">
        <v>4300</v>
      </c>
      <c r="E21" s="20">
        <v>0.51570000000000005</v>
      </c>
      <c r="F21" s="11">
        <f t="shared" si="0"/>
        <v>3.5613210600000005</v>
      </c>
      <c r="G21" s="11">
        <f t="shared" si="1"/>
        <v>4.4516513250000003</v>
      </c>
      <c r="H21" s="11">
        <f t="shared" si="2"/>
        <v>5.3419815900000005</v>
      </c>
      <c r="I21" s="13">
        <f t="shared" ref="I21:I26" si="4">E21*$I$2*D21*C21*365/10000000</f>
        <v>6.2323118550000007</v>
      </c>
    </row>
    <row r="22" spans="2:11" x14ac:dyDescent="0.35">
      <c r="B22" t="s">
        <v>142</v>
      </c>
      <c r="C22">
        <v>110</v>
      </c>
      <c r="D22">
        <v>11714</v>
      </c>
      <c r="E22" s="20">
        <v>0.51570000000000005</v>
      </c>
      <c r="F22" s="11">
        <f t="shared" si="0"/>
        <v>9.7017011388000025</v>
      </c>
      <c r="G22" s="11">
        <f t="shared" si="1"/>
        <v>12.127126423500002</v>
      </c>
      <c r="H22" s="11">
        <f t="shared" si="2"/>
        <v>14.552551708200001</v>
      </c>
      <c r="I22" s="13">
        <f t="shared" si="4"/>
        <v>16.9779769929</v>
      </c>
    </row>
    <row r="23" spans="2:11" x14ac:dyDescent="0.35">
      <c r="B23" t="s">
        <v>143</v>
      </c>
      <c r="C23">
        <v>165</v>
      </c>
      <c r="D23">
        <v>7840</v>
      </c>
      <c r="E23" s="20">
        <v>0.51570000000000005</v>
      </c>
      <c r="F23" s="11">
        <f t="shared" si="0"/>
        <v>9.7397989920000025</v>
      </c>
      <c r="G23" s="11">
        <f t="shared" si="1"/>
        <v>12.174748740000002</v>
      </c>
      <c r="H23" s="11">
        <f t="shared" si="2"/>
        <v>14.609698488000001</v>
      </c>
      <c r="I23" s="13">
        <f t="shared" si="4"/>
        <v>17.044648236</v>
      </c>
    </row>
    <row r="24" spans="2:11" x14ac:dyDescent="0.35">
      <c r="B24" t="s">
        <v>144</v>
      </c>
      <c r="C24">
        <v>148</v>
      </c>
      <c r="D24">
        <v>9027</v>
      </c>
      <c r="E24" s="20">
        <v>0.51570000000000005</v>
      </c>
      <c r="F24" s="11">
        <f t="shared" si="0"/>
        <v>10.059007803120004</v>
      </c>
      <c r="G24" s="11">
        <f t="shared" si="1"/>
        <v>12.573759753900003</v>
      </c>
      <c r="H24" s="11">
        <f t="shared" si="2"/>
        <v>15.088511704680002</v>
      </c>
      <c r="I24" s="13">
        <f t="shared" si="4"/>
        <v>17.603263655460001</v>
      </c>
    </row>
    <row r="25" spans="2:11" x14ac:dyDescent="0.35">
      <c r="B25" t="s">
        <v>145</v>
      </c>
      <c r="C25">
        <v>95</v>
      </c>
      <c r="D25">
        <v>4500</v>
      </c>
      <c r="E25" s="20">
        <v>0.51570000000000005</v>
      </c>
      <c r="F25" s="11">
        <f t="shared" si="0"/>
        <v>3.2187415500000003</v>
      </c>
      <c r="G25" s="11">
        <f t="shared" si="1"/>
        <v>4.0234269375</v>
      </c>
      <c r="H25" s="11">
        <f t="shared" si="2"/>
        <v>4.8281123250000002</v>
      </c>
      <c r="I25" s="13">
        <f t="shared" si="4"/>
        <v>5.6327977125000004</v>
      </c>
    </row>
    <row r="26" spans="2:11" x14ac:dyDescent="0.35">
      <c r="B26" t="s">
        <v>146</v>
      </c>
      <c r="C26">
        <v>157</v>
      </c>
      <c r="D26">
        <v>11036</v>
      </c>
      <c r="E26" s="20">
        <v>0.51570000000000005</v>
      </c>
      <c r="F26" s="12">
        <f t="shared" si="0"/>
        <v>13.045518091440002</v>
      </c>
      <c r="G26" s="12">
        <f t="shared" si="1"/>
        <v>16.306897614300002</v>
      </c>
      <c r="H26" s="12">
        <f t="shared" si="2"/>
        <v>19.568277137160003</v>
      </c>
      <c r="I26" s="13">
        <f t="shared" si="4"/>
        <v>22.829656660020003</v>
      </c>
    </row>
    <row r="27" spans="2:11" x14ac:dyDescent="0.35">
      <c r="F27" s="15"/>
      <c r="G27" s="15"/>
      <c r="H27" s="15"/>
      <c r="I27" s="15"/>
    </row>
    <row r="28" spans="2:11" x14ac:dyDescent="0.35">
      <c r="B28" s="1" t="s">
        <v>147</v>
      </c>
      <c r="F28" s="16"/>
      <c r="G28" s="16"/>
      <c r="H28" s="16"/>
      <c r="I28" s="16"/>
    </row>
    <row r="29" spans="2:11" x14ac:dyDescent="0.35">
      <c r="B29" t="s">
        <v>148</v>
      </c>
      <c r="C29">
        <v>88</v>
      </c>
      <c r="D29">
        <v>6263</v>
      </c>
      <c r="E29" s="7">
        <v>0.55000000000000004</v>
      </c>
      <c r="F29" s="13">
        <f t="shared" si="0"/>
        <v>4.4256863199999996</v>
      </c>
      <c r="G29" s="13">
        <f t="shared" si="1"/>
        <v>5.5321078999999997</v>
      </c>
      <c r="H29" s="13">
        <f t="shared" si="2"/>
        <v>6.638529479999999</v>
      </c>
      <c r="I29" s="13">
        <f>E29*$I$2*D29*C29*365/10000000</f>
        <v>7.7449510599999991</v>
      </c>
      <c r="K29" t="s">
        <v>213</v>
      </c>
    </row>
    <row r="31" spans="2:11" x14ac:dyDescent="0.35">
      <c r="E31" s="1" t="s">
        <v>209</v>
      </c>
      <c r="F31" s="18">
        <f>SUM(F29,F20:F26,F16,F12:F13,F8:F9,F3:F5)</f>
        <v>407.77657492612008</v>
      </c>
      <c r="G31" s="18">
        <f t="shared" ref="G31:I31" si="5">SUM(G29,G20:G26,G16,G12:G13,G8:G9,G3:G5)</f>
        <v>509.72071865764997</v>
      </c>
      <c r="H31" s="18">
        <f t="shared" si="5"/>
        <v>611.66486238918003</v>
      </c>
      <c r="I31" s="18">
        <f t="shared" si="5"/>
        <v>713.60900612070986</v>
      </c>
    </row>
  </sheetData>
  <mergeCells count="1"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50"/>
  <sheetViews>
    <sheetView topLeftCell="A28" zoomScaleNormal="100" workbookViewId="0">
      <selection activeCell="E51" sqref="E51"/>
    </sheetView>
  </sheetViews>
  <sheetFormatPr defaultRowHeight="14.5" x14ac:dyDescent="0.35"/>
  <cols>
    <col min="2" max="2" width="46.7265625" bestFit="1" customWidth="1"/>
    <col min="3" max="3" width="4" bestFit="1" customWidth="1"/>
  </cols>
  <sheetData>
    <row r="2" spans="2:9" x14ac:dyDescent="0.35">
      <c r="E2" t="s">
        <v>210</v>
      </c>
      <c r="F2" s="24" t="s">
        <v>208</v>
      </c>
      <c r="G2" s="24"/>
      <c r="H2" s="24"/>
      <c r="I2" s="24"/>
    </row>
    <row r="3" spans="2:9" x14ac:dyDescent="0.35">
      <c r="B3" s="1" t="s">
        <v>150</v>
      </c>
      <c r="C3" t="s">
        <v>220</v>
      </c>
      <c r="D3" t="s">
        <v>197</v>
      </c>
      <c r="F3" s="10">
        <v>0.4</v>
      </c>
      <c r="G3" s="10">
        <v>0.5</v>
      </c>
      <c r="H3" s="10">
        <v>0.6</v>
      </c>
      <c r="I3" s="10">
        <v>0.7</v>
      </c>
    </row>
    <row r="4" spans="2:9" x14ac:dyDescent="0.35">
      <c r="B4" t="s">
        <v>151</v>
      </c>
      <c r="C4">
        <v>260</v>
      </c>
      <c r="D4">
        <v>7000</v>
      </c>
      <c r="E4" s="20">
        <v>0.25519999999999998</v>
      </c>
      <c r="F4" s="11">
        <f>G4*$F$3/$G$3</f>
        <v>6.7811743999999994</v>
      </c>
      <c r="G4" s="11">
        <f>H4*$G$3/$H$3</f>
        <v>8.4764679999999988</v>
      </c>
      <c r="H4" s="11">
        <f>I4*$H$3/$I$3</f>
        <v>10.171761599999998</v>
      </c>
      <c r="I4" s="11">
        <f>E4*$I$3*D4*C4*365/10000000</f>
        <v>11.867055199999998</v>
      </c>
    </row>
    <row r="5" spans="2:9" x14ac:dyDescent="0.35">
      <c r="B5" t="s">
        <v>152</v>
      </c>
      <c r="C5">
        <v>181</v>
      </c>
      <c r="D5">
        <v>6718</v>
      </c>
      <c r="E5" s="20">
        <v>0.25519999999999998</v>
      </c>
      <c r="F5" s="11">
        <f t="shared" ref="F5:F9" si="0">G5*$F$3/$G$3</f>
        <v>4.5305622313599994</v>
      </c>
      <c r="G5" s="11">
        <f t="shared" ref="G5:G9" si="1">H5*$G$3/$H$3</f>
        <v>5.6632027891999988</v>
      </c>
      <c r="H5" s="11">
        <f t="shared" ref="H5:H9" si="2">I5*$H$3/$I$3</f>
        <v>6.7958433470399982</v>
      </c>
      <c r="I5" s="11">
        <f t="shared" ref="I5:I9" si="3">E5*$I$3*D5*C5*365/10000000</f>
        <v>7.9284839048799975</v>
      </c>
    </row>
    <row r="6" spans="2:9" x14ac:dyDescent="0.35">
      <c r="B6" t="s">
        <v>153</v>
      </c>
      <c r="C6">
        <v>122</v>
      </c>
      <c r="D6">
        <v>4760</v>
      </c>
      <c r="E6" s="20">
        <v>0.25519999999999998</v>
      </c>
      <c r="F6" s="11">
        <f t="shared" si="0"/>
        <v>2.1637162623999995</v>
      </c>
      <c r="G6" s="11">
        <f t="shared" si="1"/>
        <v>2.7046453279999993</v>
      </c>
      <c r="H6" s="11">
        <f t="shared" si="2"/>
        <v>3.2455743935999992</v>
      </c>
      <c r="I6" s="11">
        <f t="shared" si="3"/>
        <v>3.7865034591999991</v>
      </c>
    </row>
    <row r="7" spans="2:9" x14ac:dyDescent="0.35">
      <c r="B7" t="s">
        <v>154</v>
      </c>
      <c r="C7">
        <v>151</v>
      </c>
      <c r="D7">
        <v>4850</v>
      </c>
      <c r="E7" s="20">
        <v>0.25519999999999998</v>
      </c>
      <c r="F7" s="11">
        <f t="shared" si="0"/>
        <v>2.7286775120000009</v>
      </c>
      <c r="G7" s="11">
        <f t="shared" si="1"/>
        <v>3.4108468900000006</v>
      </c>
      <c r="H7" s="11">
        <f t="shared" si="2"/>
        <v>4.0930162680000004</v>
      </c>
      <c r="I7" s="11">
        <f t="shared" si="3"/>
        <v>4.7751856459999997</v>
      </c>
    </row>
    <row r="8" spans="2:9" x14ac:dyDescent="0.35">
      <c r="B8" t="s">
        <v>155</v>
      </c>
      <c r="C8">
        <v>220</v>
      </c>
      <c r="D8">
        <v>6486</v>
      </c>
      <c r="E8" s="20">
        <v>0.25519999999999998</v>
      </c>
      <c r="F8" s="11">
        <f t="shared" si="0"/>
        <v>5.3165897663999999</v>
      </c>
      <c r="G8" s="11">
        <f t="shared" si="1"/>
        <v>6.645737207999999</v>
      </c>
      <c r="H8" s="11">
        <f t="shared" si="2"/>
        <v>7.974884649599999</v>
      </c>
      <c r="I8" s="11">
        <f t="shared" si="3"/>
        <v>9.3040320911999981</v>
      </c>
    </row>
    <row r="9" spans="2:9" x14ac:dyDescent="0.35">
      <c r="B9" t="s">
        <v>156</v>
      </c>
      <c r="C9">
        <v>149</v>
      </c>
      <c r="D9">
        <v>8363</v>
      </c>
      <c r="E9" s="20">
        <v>0.25519999999999998</v>
      </c>
      <c r="F9" s="11">
        <f t="shared" si="0"/>
        <v>4.6428204750399997</v>
      </c>
      <c r="G9" s="11">
        <f t="shared" si="1"/>
        <v>5.803525593799999</v>
      </c>
      <c r="H9" s="11">
        <f t="shared" si="2"/>
        <v>6.9642307125599983</v>
      </c>
      <c r="I9" s="11">
        <f t="shared" si="3"/>
        <v>8.1249358313199984</v>
      </c>
    </row>
    <row r="11" spans="2:9" x14ac:dyDescent="0.35">
      <c r="B11" s="1" t="s">
        <v>157</v>
      </c>
    </row>
    <row r="12" spans="2:9" x14ac:dyDescent="0.35">
      <c r="B12" t="s">
        <v>158</v>
      </c>
      <c r="C12">
        <v>28</v>
      </c>
      <c r="D12">
        <v>13091</v>
      </c>
      <c r="E12" s="20">
        <v>0.2878</v>
      </c>
      <c r="F12" s="11">
        <f t="shared" ref="F12:F14" si="4">G12*$F$3/$G$3</f>
        <v>1.5401907102400001</v>
      </c>
      <c r="G12" s="11">
        <f t="shared" ref="G12:G14" si="5">H12*$G$3/$H$3</f>
        <v>1.9252383877999999</v>
      </c>
      <c r="H12" s="11">
        <f t="shared" ref="H12:H14" si="6">I12*$H$3/$I$3</f>
        <v>2.3102860653599997</v>
      </c>
      <c r="I12" s="11">
        <f t="shared" ref="I12:I14" si="7">E12*$I$3*D12*C12*365/10000000</f>
        <v>2.6953337429199999</v>
      </c>
    </row>
    <row r="13" spans="2:9" x14ac:dyDescent="0.35">
      <c r="B13" t="s">
        <v>170</v>
      </c>
      <c r="C13">
        <v>108</v>
      </c>
      <c r="D13">
        <v>4718</v>
      </c>
      <c r="E13" s="20">
        <v>0.2878</v>
      </c>
      <c r="F13" s="11">
        <f t="shared" si="4"/>
        <v>2.1410427427200003</v>
      </c>
      <c r="G13" s="11">
        <f t="shared" si="5"/>
        <v>2.6763034284000002</v>
      </c>
      <c r="H13" s="11">
        <f t="shared" si="6"/>
        <v>3.2115641140800002</v>
      </c>
      <c r="I13" s="11">
        <f t="shared" si="7"/>
        <v>3.7468247997600006</v>
      </c>
    </row>
    <row r="14" spans="2:9" x14ac:dyDescent="0.35">
      <c r="B14" t="s">
        <v>159</v>
      </c>
      <c r="C14">
        <v>30</v>
      </c>
      <c r="D14">
        <v>9139</v>
      </c>
      <c r="E14" s="20">
        <v>0.2878</v>
      </c>
      <c r="F14" s="11">
        <f t="shared" si="4"/>
        <v>1.1520294396000001</v>
      </c>
      <c r="G14" s="11">
        <f t="shared" si="5"/>
        <v>1.4400367995000001</v>
      </c>
      <c r="H14" s="11">
        <f t="shared" si="6"/>
        <v>1.7280441594</v>
      </c>
      <c r="I14" s="11">
        <f t="shared" si="7"/>
        <v>2.0160515192999999</v>
      </c>
    </row>
    <row r="16" spans="2:9" x14ac:dyDescent="0.35">
      <c r="B16" s="1" t="s">
        <v>160</v>
      </c>
    </row>
    <row r="17" spans="2:9" x14ac:dyDescent="0.35">
      <c r="B17" t="s">
        <v>161</v>
      </c>
      <c r="C17">
        <v>63</v>
      </c>
      <c r="D17">
        <v>21000</v>
      </c>
      <c r="E17" s="7">
        <v>0.5</v>
      </c>
      <c r="F17" s="11">
        <f t="shared" ref="F17" si="8">G17*$F$3/$G$3</f>
        <v>9.6578999999999979</v>
      </c>
      <c r="G17" s="11">
        <f t="shared" ref="G17" si="9">H17*$G$3/$H$3</f>
        <v>12.072374999999997</v>
      </c>
      <c r="H17" s="11">
        <f>I17*$H$3/$I$3</f>
        <v>14.486849999999997</v>
      </c>
      <c r="I17" s="11">
        <f>E17*$I$3*D17*C17*365/10000000</f>
        <v>16.901324999999996</v>
      </c>
    </row>
    <row r="19" spans="2:9" x14ac:dyDescent="0.35">
      <c r="B19" s="1" t="s">
        <v>171</v>
      </c>
    </row>
    <row r="20" spans="2:9" x14ac:dyDescent="0.35">
      <c r="B20" t="s">
        <v>162</v>
      </c>
      <c r="C20">
        <v>29</v>
      </c>
      <c r="D20">
        <v>16874</v>
      </c>
      <c r="E20" s="20">
        <v>0.44269999999999998</v>
      </c>
      <c r="F20" s="11">
        <f t="shared" ref="F20" si="10">G20*$F$3/$G$3</f>
        <v>3.1628487233199998</v>
      </c>
      <c r="G20" s="11">
        <f t="shared" ref="G20" si="11">H20*$G$3/$H$3</f>
        <v>3.9535609041499997</v>
      </c>
      <c r="H20" s="11">
        <f>I20*$H$3/$I$3</f>
        <v>4.7442730849799997</v>
      </c>
      <c r="I20" s="11">
        <f>E20*$I$3*D20*C20*365/10000000</f>
        <v>5.5349852658099996</v>
      </c>
    </row>
    <row r="22" spans="2:9" x14ac:dyDescent="0.35">
      <c r="B22" s="1" t="s">
        <v>163</v>
      </c>
    </row>
    <row r="23" spans="2:9" x14ac:dyDescent="0.35">
      <c r="B23" t="s">
        <v>164</v>
      </c>
      <c r="C23">
        <v>12</v>
      </c>
      <c r="D23">
        <v>29412</v>
      </c>
      <c r="E23" s="20">
        <v>0.41810000000000003</v>
      </c>
      <c r="F23" s="11">
        <f t="shared" ref="F23:F26" si="12">G23*$F$3/$G$3</f>
        <v>2.1544619414399997</v>
      </c>
      <c r="G23" s="11">
        <f t="shared" ref="G23:G26" si="13">H23*$G$3/$H$3</f>
        <v>2.6930774267999995</v>
      </c>
      <c r="H23" s="11">
        <f>I23*$H$3/$I$3</f>
        <v>3.2316929121599993</v>
      </c>
      <c r="I23" s="11">
        <f t="shared" ref="I23:I26" si="14">E23*$I$3*D23*C23*365/10000000</f>
        <v>3.7703083975199996</v>
      </c>
    </row>
    <row r="24" spans="2:9" x14ac:dyDescent="0.35">
      <c r="B24" t="s">
        <v>165</v>
      </c>
      <c r="C24">
        <v>18</v>
      </c>
      <c r="D24">
        <v>31860</v>
      </c>
      <c r="E24" s="20">
        <v>0.41810000000000003</v>
      </c>
      <c r="F24" s="11">
        <f t="shared" si="12"/>
        <v>3.5006710247999999</v>
      </c>
      <c r="G24" s="11">
        <f t="shared" si="13"/>
        <v>4.3758387809999997</v>
      </c>
      <c r="H24" s="11">
        <f t="shared" ref="H24:H26" si="15">I24*$H$3/$I$3</f>
        <v>5.2510065371999994</v>
      </c>
      <c r="I24" s="11">
        <f t="shared" si="14"/>
        <v>6.1261742933999992</v>
      </c>
    </row>
    <row r="25" spans="2:9" x14ac:dyDescent="0.35">
      <c r="B25" t="s">
        <v>166</v>
      </c>
      <c r="C25">
        <v>12</v>
      </c>
      <c r="D25">
        <v>31860</v>
      </c>
      <c r="E25" s="20">
        <v>0.41810000000000003</v>
      </c>
      <c r="F25" s="11">
        <f t="shared" si="12"/>
        <v>2.3337806832000001</v>
      </c>
      <c r="G25" s="11">
        <f t="shared" si="13"/>
        <v>2.9172258539999998</v>
      </c>
      <c r="H25" s="11">
        <f t="shared" si="15"/>
        <v>3.5006710247999995</v>
      </c>
      <c r="I25" s="11">
        <f t="shared" si="14"/>
        <v>4.0841161955999992</v>
      </c>
    </row>
    <row r="26" spans="2:9" x14ac:dyDescent="0.35">
      <c r="B26" t="s">
        <v>167</v>
      </c>
      <c r="C26">
        <v>12</v>
      </c>
      <c r="D26">
        <v>31860</v>
      </c>
      <c r="E26" s="20">
        <v>0.41810000000000003</v>
      </c>
      <c r="F26" s="11">
        <f t="shared" si="12"/>
        <v>2.3337806832000001</v>
      </c>
      <c r="G26" s="11">
        <f t="shared" si="13"/>
        <v>2.9172258539999998</v>
      </c>
      <c r="H26" s="11">
        <f t="shared" si="15"/>
        <v>3.5006710247999995</v>
      </c>
      <c r="I26" s="11">
        <f t="shared" si="14"/>
        <v>4.0841161955999992</v>
      </c>
    </row>
    <row r="28" spans="2:9" x14ac:dyDescent="0.35">
      <c r="B28" s="1" t="s">
        <v>168</v>
      </c>
    </row>
    <row r="29" spans="2:9" x14ac:dyDescent="0.35">
      <c r="B29" t="s">
        <v>169</v>
      </c>
      <c r="C29">
        <v>29</v>
      </c>
      <c r="D29">
        <v>39092</v>
      </c>
      <c r="E29" s="20">
        <v>0.41810000000000003</v>
      </c>
      <c r="F29" s="11">
        <f t="shared" ref="F29" si="16">G29*$F$3/$G$3</f>
        <v>6.92020422568</v>
      </c>
      <c r="G29" s="11">
        <f t="shared" ref="G29" si="17">H29*$G$3/$H$3</f>
        <v>8.6502552820999998</v>
      </c>
      <c r="H29" s="11">
        <f>I29*$H$3/$I$3</f>
        <v>10.380306338519999</v>
      </c>
      <c r="I29" s="11">
        <f>E29*$I$3*D29*C29*365/10000000</f>
        <v>12.110357394939999</v>
      </c>
    </row>
    <row r="31" spans="2:9" x14ac:dyDescent="0.35">
      <c r="B31" s="1" t="s">
        <v>172</v>
      </c>
    </row>
    <row r="32" spans="2:9" x14ac:dyDescent="0.35">
      <c r="B32" t="s">
        <v>173</v>
      </c>
      <c r="C32">
        <v>64</v>
      </c>
      <c r="D32">
        <v>119004</v>
      </c>
      <c r="E32" s="7">
        <v>0.5</v>
      </c>
      <c r="F32" s="11">
        <f t="shared" ref="F32:F33" si="18">G32*$F$3/$G$3</f>
        <v>55.598668799999999</v>
      </c>
      <c r="G32" s="11">
        <f t="shared" ref="G32:G33" si="19">H32*$G$3/$H$3</f>
        <v>69.498335999999995</v>
      </c>
      <c r="H32" s="11">
        <f t="shared" ref="H32:H33" si="20">I32*$H$3/$I$3</f>
        <v>83.398003199999991</v>
      </c>
      <c r="I32" s="11">
        <f t="shared" ref="I32:I33" si="21">E32*$I$3*D32*C32*365/10000000</f>
        <v>97.297670399999987</v>
      </c>
    </row>
    <row r="33" spans="2:9" x14ac:dyDescent="0.35">
      <c r="B33" t="s">
        <v>174</v>
      </c>
      <c r="C33">
        <v>62</v>
      </c>
      <c r="D33">
        <v>55000</v>
      </c>
      <c r="E33" s="7">
        <v>0.5</v>
      </c>
      <c r="F33" s="11">
        <f t="shared" si="18"/>
        <v>24.893000000000001</v>
      </c>
      <c r="G33" s="11">
        <f t="shared" si="19"/>
        <v>31.116250000000001</v>
      </c>
      <c r="H33" s="11">
        <f t="shared" si="20"/>
        <v>37.339500000000001</v>
      </c>
      <c r="I33" s="11">
        <f t="shared" si="21"/>
        <v>43.562750000000001</v>
      </c>
    </row>
    <row r="35" spans="2:9" x14ac:dyDescent="0.35">
      <c r="B35" s="1" t="s">
        <v>175</v>
      </c>
    </row>
    <row r="36" spans="2:9" x14ac:dyDescent="0.35">
      <c r="B36" t="s">
        <v>176</v>
      </c>
      <c r="C36">
        <v>212</v>
      </c>
      <c r="D36">
        <v>6000</v>
      </c>
      <c r="E36" s="20">
        <v>0.35670000000000002</v>
      </c>
      <c r="F36" s="11">
        <f t="shared" ref="F36:F42" si="22">G36*$F$3/$G$3</f>
        <v>6.6243470400000026</v>
      </c>
      <c r="G36" s="11">
        <f t="shared" ref="G36:G42" si="23">H36*$G$3/$H$3</f>
        <v>8.2804338000000026</v>
      </c>
      <c r="H36" s="11">
        <f t="shared" ref="H36:H42" si="24">I36*$H$3/$I$3</f>
        <v>9.9365205600000017</v>
      </c>
      <c r="I36" s="11">
        <f t="shared" ref="I36:I42" si="25">E36*$I$3*D36*C36*365/10000000</f>
        <v>11.592607320000001</v>
      </c>
    </row>
    <row r="37" spans="2:9" x14ac:dyDescent="0.35">
      <c r="B37" t="s">
        <v>177</v>
      </c>
      <c r="C37">
        <v>149</v>
      </c>
      <c r="D37">
        <v>11210</v>
      </c>
      <c r="E37" s="20">
        <v>0.35670000000000002</v>
      </c>
      <c r="F37" s="11">
        <f t="shared" si="22"/>
        <v>8.6985696677999993</v>
      </c>
      <c r="G37" s="11">
        <f t="shared" si="23"/>
        <v>10.87321208475</v>
      </c>
      <c r="H37" s="11">
        <f t="shared" si="24"/>
        <v>13.047854501699998</v>
      </c>
      <c r="I37" s="11">
        <f t="shared" si="25"/>
        <v>15.222496918649998</v>
      </c>
    </row>
    <row r="38" spans="2:9" x14ac:dyDescent="0.35">
      <c r="B38" t="s">
        <v>178</v>
      </c>
      <c r="C38">
        <v>95</v>
      </c>
      <c r="D38">
        <v>7840</v>
      </c>
      <c r="E38" s="20">
        <v>0.35670000000000002</v>
      </c>
      <c r="F38" s="11">
        <f t="shared" si="22"/>
        <v>3.8787843359999998</v>
      </c>
      <c r="G38" s="11">
        <f t="shared" si="23"/>
        <v>4.8484804199999996</v>
      </c>
      <c r="H38" s="11">
        <f t="shared" si="24"/>
        <v>5.8181765039999993</v>
      </c>
      <c r="I38" s="11">
        <f t="shared" si="25"/>
        <v>6.7878725879999999</v>
      </c>
    </row>
    <row r="39" spans="2:9" x14ac:dyDescent="0.35">
      <c r="B39" t="s">
        <v>2</v>
      </c>
      <c r="C39">
        <v>178</v>
      </c>
      <c r="D39">
        <v>4437</v>
      </c>
      <c r="E39" s="20">
        <v>0.35670000000000002</v>
      </c>
      <c r="F39" s="11">
        <f t="shared" si="22"/>
        <v>4.1130633265200007</v>
      </c>
      <c r="G39" s="11">
        <f t="shared" si="23"/>
        <v>5.1413291581500005</v>
      </c>
      <c r="H39" s="11">
        <f t="shared" si="24"/>
        <v>6.1695949897800002</v>
      </c>
      <c r="I39" s="11">
        <f t="shared" si="25"/>
        <v>7.1978608214099999</v>
      </c>
    </row>
    <row r="40" spans="2:9" x14ac:dyDescent="0.35">
      <c r="B40" t="s">
        <v>179</v>
      </c>
      <c r="C40">
        <v>32</v>
      </c>
      <c r="D40">
        <v>11210</v>
      </c>
      <c r="E40" s="20">
        <v>0.35670000000000002</v>
      </c>
      <c r="F40" s="11">
        <f t="shared" si="22"/>
        <v>1.8681491904000003</v>
      </c>
      <c r="G40" s="11">
        <f t="shared" si="23"/>
        <v>2.3351864880000002</v>
      </c>
      <c r="H40" s="11">
        <f t="shared" si="24"/>
        <v>2.8022237855999999</v>
      </c>
      <c r="I40" s="11">
        <f t="shared" si="25"/>
        <v>3.2692610832</v>
      </c>
    </row>
    <row r="41" spans="2:9" x14ac:dyDescent="0.35">
      <c r="B41" t="s">
        <v>185</v>
      </c>
      <c r="C41">
        <v>96</v>
      </c>
      <c r="D41">
        <v>8152</v>
      </c>
      <c r="E41" s="20">
        <v>0.35670000000000002</v>
      </c>
      <c r="F41" s="11">
        <f t="shared" si="22"/>
        <v>4.0755982694399995</v>
      </c>
      <c r="G41" s="11">
        <f t="shared" si="23"/>
        <v>5.0944978367999996</v>
      </c>
      <c r="H41" s="11">
        <f t="shared" si="24"/>
        <v>6.1133974041599988</v>
      </c>
      <c r="I41" s="11">
        <f t="shared" si="25"/>
        <v>7.1322969715199989</v>
      </c>
    </row>
    <row r="42" spans="2:9" x14ac:dyDescent="0.35">
      <c r="B42" t="s">
        <v>180</v>
      </c>
      <c r="C42">
        <v>63</v>
      </c>
      <c r="D42">
        <v>6922</v>
      </c>
      <c r="E42" s="20">
        <v>0.35670000000000002</v>
      </c>
      <c r="F42" s="11">
        <f t="shared" si="22"/>
        <v>2.2710573925200008</v>
      </c>
      <c r="G42" s="11">
        <f t="shared" si="23"/>
        <v>2.8388217406500007</v>
      </c>
      <c r="H42" s="11">
        <f t="shared" si="24"/>
        <v>3.4065860887800006</v>
      </c>
      <c r="I42" s="11">
        <f t="shared" si="25"/>
        <v>3.9743504369100005</v>
      </c>
    </row>
    <row r="44" spans="2:9" x14ac:dyDescent="0.35">
      <c r="B44" s="1" t="s">
        <v>181</v>
      </c>
    </row>
    <row r="45" spans="2:9" x14ac:dyDescent="0.35">
      <c r="B45" t="s">
        <v>182</v>
      </c>
      <c r="C45">
        <v>300</v>
      </c>
      <c r="D45">
        <v>9716</v>
      </c>
      <c r="E45" s="20">
        <v>0.2462</v>
      </c>
      <c r="F45" s="11">
        <f t="shared" ref="F45" si="26">G45*$F$3/$G$3</f>
        <v>10.477306896000002</v>
      </c>
      <c r="G45" s="11">
        <f t="shared" ref="G45" si="27">H45*$G$3/$H$3</f>
        <v>13.09663362</v>
      </c>
      <c r="H45" s="11">
        <f>I45*$H$3/$I$3</f>
        <v>15.715960343999999</v>
      </c>
      <c r="I45" s="11">
        <f>E45*$I$3*D45*C45*365/10000000</f>
        <v>18.335287068</v>
      </c>
    </row>
    <row r="47" spans="2:9" x14ac:dyDescent="0.35">
      <c r="B47" s="1" t="s">
        <v>183</v>
      </c>
    </row>
    <row r="48" spans="2:9" x14ac:dyDescent="0.35">
      <c r="B48" t="s">
        <v>184</v>
      </c>
      <c r="C48">
        <v>160</v>
      </c>
      <c r="D48">
        <v>12672</v>
      </c>
      <c r="E48" s="20">
        <v>0.24660000000000001</v>
      </c>
      <c r="F48" s="11">
        <f t="shared" ref="F48" si="28">G48*$F$3/$G$3</f>
        <v>7.2998019072000009</v>
      </c>
      <c r="G48" s="11">
        <f t="shared" ref="G48" si="29">H48*$G$3/$H$3</f>
        <v>9.1247523840000007</v>
      </c>
      <c r="H48" s="11">
        <f>I48*$H$3/$I$3</f>
        <v>10.9497028608</v>
      </c>
      <c r="I48" s="11">
        <f>E48*$I$3*D48*C48*365/10000000</f>
        <v>12.7746533376</v>
      </c>
    </row>
    <row r="50" spans="5:9" x14ac:dyDescent="0.35">
      <c r="E50" s="6" t="s">
        <v>209</v>
      </c>
      <c r="F50" s="17">
        <f>SUM(F48,F45,F36:F42,F32:F33,F29,F23:F26,F20,F17,F12:F14,F4:F9)</f>
        <v>190.85879764727997</v>
      </c>
      <c r="G50" s="17">
        <f t="shared" ref="G50:I50" si="30">SUM(G48,G45,G36:G42,G32:G33,G29,G23:G26,G20,G17,G12:G14,G4:G9)</f>
        <v>238.57349705909999</v>
      </c>
      <c r="H50" s="17">
        <f t="shared" si="30"/>
        <v>286.28819647091996</v>
      </c>
      <c r="I50" s="17">
        <f t="shared" si="30"/>
        <v>334.00289588273995</v>
      </c>
    </row>
  </sheetData>
  <mergeCells count="1"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workbookViewId="0">
      <selection activeCell="B1" sqref="B1"/>
    </sheetView>
  </sheetViews>
  <sheetFormatPr defaultRowHeight="14.5" x14ac:dyDescent="0.35"/>
  <cols>
    <col min="2" max="2" width="41.453125" bestFit="1" customWidth="1"/>
    <col min="11" max="11" width="41.1796875" bestFit="1" customWidth="1"/>
  </cols>
  <sheetData>
    <row r="1" spans="1:17" x14ac:dyDescent="0.35">
      <c r="A1" s="5"/>
      <c r="B1" s="5"/>
      <c r="C1" s="5" t="s">
        <v>219</v>
      </c>
      <c r="D1" s="25" t="s">
        <v>216</v>
      </c>
      <c r="E1" s="25"/>
      <c r="F1" s="25"/>
      <c r="G1" s="25"/>
      <c r="H1" s="5" t="s">
        <v>217</v>
      </c>
    </row>
    <row r="2" spans="1:17" x14ac:dyDescent="0.35">
      <c r="A2" s="5"/>
      <c r="B2" s="5" t="s">
        <v>218</v>
      </c>
      <c r="C2" s="5"/>
      <c r="D2" s="10">
        <v>0.4</v>
      </c>
      <c r="E2" s="10">
        <v>0.5</v>
      </c>
      <c r="F2" s="10">
        <v>0.6</v>
      </c>
      <c r="G2" s="10">
        <v>0.7</v>
      </c>
      <c r="H2" s="5"/>
    </row>
    <row r="3" spans="1:17" x14ac:dyDescent="0.35">
      <c r="A3" s="5"/>
      <c r="B3" s="5" t="s">
        <v>195</v>
      </c>
      <c r="C3" s="5">
        <f>SUM(C12:C88)</f>
        <v>10198</v>
      </c>
      <c r="D3" s="11">
        <f>SUM(E12:E88)</f>
        <v>1536.9286944038809</v>
      </c>
      <c r="E3" s="11">
        <f t="shared" ref="E3:G3" si="0">SUM(F12:F88)</f>
        <v>1921.1608680048503</v>
      </c>
      <c r="F3" s="11">
        <f t="shared" si="0"/>
        <v>2305.3930416058206</v>
      </c>
      <c r="G3" s="11">
        <f t="shared" si="0"/>
        <v>2689.6252152067887</v>
      </c>
      <c r="H3" s="11">
        <f>G3*10000000/(C3*365)</f>
        <v>7225.7660384840128</v>
      </c>
    </row>
    <row r="4" spans="1:17" x14ac:dyDescent="0.35">
      <c r="A4" s="5"/>
      <c r="B4" s="5" t="s">
        <v>196</v>
      </c>
      <c r="C4" s="5">
        <f>SUM(L12:L98)</f>
        <v>8592</v>
      </c>
      <c r="D4" s="11">
        <f>SUM(N12:N98)</f>
        <v>1235.7147843663206</v>
      </c>
      <c r="E4" s="11">
        <f t="shared" ref="E4:G4" si="1">SUM(O12:O98)</f>
        <v>1544.6434804579001</v>
      </c>
      <c r="F4" s="11">
        <f t="shared" si="1"/>
        <v>1853.5721765494804</v>
      </c>
      <c r="G4" s="11">
        <f t="shared" si="1"/>
        <v>2162.5008726410592</v>
      </c>
      <c r="H4" s="11">
        <f>G4*10000000/(C4*365)</f>
        <v>6895.5539164850998</v>
      </c>
    </row>
    <row r="10" spans="1:17" x14ac:dyDescent="0.35">
      <c r="B10" s="5"/>
      <c r="C10" s="5"/>
      <c r="D10" s="5"/>
      <c r="E10" s="25" t="s">
        <v>216</v>
      </c>
      <c r="F10" s="25"/>
      <c r="G10" s="25"/>
      <c r="H10" s="25"/>
      <c r="K10" s="5"/>
      <c r="L10" s="5"/>
      <c r="M10" s="5"/>
      <c r="N10" s="25" t="s">
        <v>216</v>
      </c>
      <c r="O10" s="25"/>
      <c r="P10" s="25"/>
      <c r="Q10" s="25"/>
    </row>
    <row r="11" spans="1:17" x14ac:dyDescent="0.35">
      <c r="B11" s="6" t="s">
        <v>195</v>
      </c>
      <c r="C11" s="6" t="s">
        <v>7</v>
      </c>
      <c r="D11" s="6" t="s">
        <v>197</v>
      </c>
      <c r="E11" s="10">
        <v>0.4</v>
      </c>
      <c r="F11" s="10">
        <v>0.5</v>
      </c>
      <c r="G11" s="10">
        <v>0.6</v>
      </c>
      <c r="H11" s="10">
        <v>0.7</v>
      </c>
      <c r="K11" s="6" t="s">
        <v>196</v>
      </c>
      <c r="L11" s="6" t="s">
        <v>7</v>
      </c>
      <c r="M11" s="6" t="s">
        <v>197</v>
      </c>
      <c r="N11" s="10">
        <v>0.4</v>
      </c>
      <c r="O11" s="10">
        <v>0.5</v>
      </c>
      <c r="P11" s="10">
        <v>0.6</v>
      </c>
      <c r="Q11" s="10">
        <v>0.7</v>
      </c>
    </row>
    <row r="12" spans="1:17" x14ac:dyDescent="0.35">
      <c r="B12" s="5" t="str">
        <f>'Indian Hotels'!B7</f>
        <v>The Taj Mahal Palace, Mumbai</v>
      </c>
      <c r="C12" s="5">
        <f>'Indian Hotels'!C7</f>
        <v>260</v>
      </c>
      <c r="D12" s="5">
        <f>'Indian Hotels'!D7</f>
        <v>24423</v>
      </c>
      <c r="E12" s="11">
        <f>'Indian Hotels'!H7</f>
        <v>92.709708000000006</v>
      </c>
      <c r="F12" s="11">
        <f>'Indian Hotels'!I7</f>
        <v>115.887135</v>
      </c>
      <c r="G12" s="11">
        <f>'Indian Hotels'!J7</f>
        <v>139.064562</v>
      </c>
      <c r="H12" s="11">
        <f>'Indian Hotels'!K7</f>
        <v>162.24198899999999</v>
      </c>
      <c r="K12" s="5" t="str">
        <f>'Indian Hotels'!B15</f>
        <v>Taj Palace, New Delhi</v>
      </c>
      <c r="L12" s="5">
        <f>'Indian Hotels'!C15</f>
        <v>403</v>
      </c>
      <c r="M12" s="5">
        <f>'Indian Hotels'!D15</f>
        <v>8156</v>
      </c>
      <c r="N12" s="11">
        <f>'Indian Hotels'!H15</f>
        <v>47.988272800000004</v>
      </c>
      <c r="O12" s="11">
        <f>'Indian Hotels'!I15</f>
        <v>59.985340999999998</v>
      </c>
      <c r="P12" s="11">
        <f>'Indian Hotels'!J15</f>
        <v>71.982409199999992</v>
      </c>
      <c r="Q12" s="11">
        <f>'Indian Hotels'!K15</f>
        <v>83.979477399999993</v>
      </c>
    </row>
    <row r="13" spans="1:17" x14ac:dyDescent="0.35">
      <c r="B13" s="5" t="str">
        <f>'Indian Hotels'!B9</f>
        <v>Taj Lands End, Mumbai</v>
      </c>
      <c r="C13" s="5">
        <f>'Indian Hotels'!C9</f>
        <v>493</v>
      </c>
      <c r="D13" s="5">
        <f>'Indian Hotels'!D9</f>
        <v>11210</v>
      </c>
      <c r="E13" s="11">
        <f>'Indian Hotels'!H9</f>
        <v>80.687337999999997</v>
      </c>
      <c r="F13" s="11">
        <f>'Indian Hotels'!I9</f>
        <v>100.85917249999999</v>
      </c>
      <c r="G13" s="11">
        <f>'Indian Hotels'!J9</f>
        <v>121.03100699999997</v>
      </c>
      <c r="H13" s="11">
        <f>'Indian Hotels'!K9</f>
        <v>141.20284149999998</v>
      </c>
      <c r="K13" s="5" t="str">
        <f>'Indian Hotels'!B17</f>
        <v>Taj Exotica Resort &amp; Spa, Andamans</v>
      </c>
      <c r="L13" s="5">
        <f>'Indian Hotels'!C17</f>
        <v>72</v>
      </c>
      <c r="M13" s="5">
        <f>'Indian Hotels'!D17</f>
        <v>39040</v>
      </c>
      <c r="N13" s="11">
        <f>'Indian Hotels'!H17</f>
        <v>41.038848000000002</v>
      </c>
      <c r="O13" s="11">
        <f>'Indian Hotels'!I17</f>
        <v>51.298559999999995</v>
      </c>
      <c r="P13" s="11">
        <f>'Indian Hotels'!J17</f>
        <v>61.558271999999995</v>
      </c>
      <c r="Q13" s="11">
        <f>'Indian Hotels'!K17</f>
        <v>71.817983999999996</v>
      </c>
    </row>
    <row r="14" spans="1:17" x14ac:dyDescent="0.35">
      <c r="B14" s="5" t="str">
        <f>'Indian Hotels'!B10</f>
        <v>Taj Mahal Hotel, New Delhi</v>
      </c>
      <c r="C14" s="5">
        <f>'Indian Hotels'!C10</f>
        <v>292</v>
      </c>
      <c r="D14" s="5">
        <f>'Indian Hotels'!D10</f>
        <v>17500</v>
      </c>
      <c r="E14" s="11">
        <f>'Indian Hotels'!H10</f>
        <v>74.605999999999995</v>
      </c>
      <c r="F14" s="11">
        <f>'Indian Hotels'!I10</f>
        <v>93.257499999999993</v>
      </c>
      <c r="G14" s="11">
        <f>'Indian Hotels'!J10</f>
        <v>111.90899999999999</v>
      </c>
      <c r="H14" s="11">
        <f>'Indian Hotels'!K10</f>
        <v>130.56049999999999</v>
      </c>
      <c r="K14" s="5" t="str">
        <f>'Indian Hotels'!B21</f>
        <v>Jai Mahal Palace, Jaipur</v>
      </c>
      <c r="L14" s="5">
        <f>'Indian Hotels'!C21</f>
        <v>100</v>
      </c>
      <c r="M14" s="5">
        <f>'Indian Hotels'!D21</f>
        <v>19000</v>
      </c>
      <c r="N14" s="11">
        <f>'Indian Hotels'!H21</f>
        <v>27.740000000000006</v>
      </c>
      <c r="O14" s="11">
        <f>'Indian Hotels'!I21</f>
        <v>34.675000000000004</v>
      </c>
      <c r="P14" s="11">
        <f>'Indian Hotels'!J21</f>
        <v>41.61</v>
      </c>
      <c r="Q14" s="11">
        <f>'Indian Hotels'!K21</f>
        <v>48.545000000000002</v>
      </c>
    </row>
    <row r="15" spans="1:17" x14ac:dyDescent="0.35">
      <c r="B15" s="5" t="str">
        <f>'Indian Hotels'!B11</f>
        <v>Taj Holiday Village Resort &amp; Spa, Goa</v>
      </c>
      <c r="C15" s="5">
        <f>'Indian Hotels'!C11</f>
        <v>142</v>
      </c>
      <c r="D15" s="5">
        <f>'Indian Hotels'!D11</f>
        <v>22000</v>
      </c>
      <c r="E15" s="11">
        <f>'Indian Hotels'!H11</f>
        <v>45.610399999999998</v>
      </c>
      <c r="F15" s="11">
        <f>'Indian Hotels'!I11</f>
        <v>57.012999999999998</v>
      </c>
      <c r="G15" s="11">
        <f>'Indian Hotels'!J11</f>
        <v>68.415599999999998</v>
      </c>
      <c r="H15" s="11">
        <f>'Indian Hotels'!K11</f>
        <v>79.81819999999999</v>
      </c>
      <c r="K15" s="5" t="str">
        <f>'Indian Hotels'!B23</f>
        <v>Taj Hari Mahal, Jodhpur</v>
      </c>
      <c r="L15" s="5">
        <f>'Indian Hotels'!C23</f>
        <v>93</v>
      </c>
      <c r="M15" s="5">
        <f>'Indian Hotels'!D23</f>
        <v>15000</v>
      </c>
      <c r="N15" s="11">
        <f>'Indian Hotels'!H23</f>
        <v>20.367000000000004</v>
      </c>
      <c r="O15" s="11">
        <f>'Indian Hotels'!I23</f>
        <v>25.458750000000002</v>
      </c>
      <c r="P15" s="11">
        <f>'Indian Hotels'!J23</f>
        <v>30.5505</v>
      </c>
      <c r="Q15" s="11">
        <f>'Indian Hotels'!K23</f>
        <v>35.642249999999997</v>
      </c>
    </row>
    <row r="16" spans="1:17" x14ac:dyDescent="0.35">
      <c r="B16" s="5" t="str">
        <f>'Indian Hotels'!B12</f>
        <v>Taj Fort Aguada Resort &amp; Spa, Goa</v>
      </c>
      <c r="C16" s="5">
        <f>'Indian Hotels'!C12</f>
        <v>143</v>
      </c>
      <c r="D16" s="5">
        <f>'Indian Hotels'!D12</f>
        <v>28000</v>
      </c>
      <c r="E16" s="11">
        <f>'Indian Hotels'!H12</f>
        <v>58.458400000000012</v>
      </c>
      <c r="F16" s="11">
        <f>'Indian Hotels'!I12</f>
        <v>73.073000000000008</v>
      </c>
      <c r="G16" s="11">
        <f>'Indian Hotels'!J12</f>
        <v>87.687600000000003</v>
      </c>
      <c r="H16" s="11">
        <f>'Indian Hotels'!K12</f>
        <v>102.3022</v>
      </c>
      <c r="K16" s="5" t="str">
        <f>'Indian Hotels'!B22</f>
        <v>Taj Fateh Prakash Palace</v>
      </c>
      <c r="L16" s="5">
        <f>'Indian Hotels'!C22</f>
        <v>65</v>
      </c>
      <c r="M16" s="5">
        <f>'Indian Hotels'!D22</f>
        <v>27000</v>
      </c>
      <c r="N16" s="11">
        <f>'Indian Hotels'!H22</f>
        <v>25.623000000000005</v>
      </c>
      <c r="O16" s="11">
        <f>'Indian Hotels'!I22</f>
        <v>32.028750000000002</v>
      </c>
      <c r="P16" s="11">
        <f>'Indian Hotels'!J22</f>
        <v>38.4345</v>
      </c>
      <c r="Q16" s="11">
        <f>'Indian Hotels'!K22</f>
        <v>44.840249999999997</v>
      </c>
    </row>
    <row r="17" spans="2:17" x14ac:dyDescent="0.35">
      <c r="B17" s="5" t="str">
        <f>'Indian Hotels'!B13</f>
        <v>Taj Lake Palace, Udaipur</v>
      </c>
      <c r="C17" s="5">
        <f>'Indian Hotels'!C13</f>
        <v>83</v>
      </c>
      <c r="D17" s="5">
        <f>'Indian Hotels'!D13</f>
        <v>41525</v>
      </c>
      <c r="E17" s="11">
        <f>'Indian Hotels'!H13</f>
        <v>50.319995000000006</v>
      </c>
      <c r="F17" s="11">
        <f>'Indian Hotels'!I13</f>
        <v>62.89999375</v>
      </c>
      <c r="G17" s="11">
        <f>'Indian Hotels'!J13</f>
        <v>75.479992499999994</v>
      </c>
      <c r="H17" s="11">
        <f>'Indian Hotels'!K13</f>
        <v>88.059991249999982</v>
      </c>
      <c r="K17" s="5" t="str">
        <f>'Indian Hotels'!B26</f>
        <v>Taj West End, Bengaluru</v>
      </c>
      <c r="L17" s="5">
        <f>'Indian Hotels'!C26</f>
        <v>117</v>
      </c>
      <c r="M17" s="5">
        <f>'Indian Hotels'!D26</f>
        <v>12000</v>
      </c>
      <c r="N17" s="11">
        <f>'Indian Hotels'!H26</f>
        <v>20.498400000000004</v>
      </c>
      <c r="O17" s="11">
        <f>'Indian Hotels'!I26</f>
        <v>25.623000000000001</v>
      </c>
      <c r="P17" s="11">
        <f>'Indian Hotels'!J26</f>
        <v>30.747599999999998</v>
      </c>
      <c r="Q17" s="11">
        <f>'Indian Hotels'!K26</f>
        <v>35.872199999999999</v>
      </c>
    </row>
    <row r="18" spans="2:17" x14ac:dyDescent="0.35">
      <c r="B18" s="5" t="str">
        <f>'Indian Hotels'!B14</f>
        <v>Taj Exotica Resort &amp; Spa, Goa</v>
      </c>
      <c r="C18" s="5">
        <f>'Indian Hotels'!C14</f>
        <v>140</v>
      </c>
      <c r="D18" s="5">
        <f>'Indian Hotels'!D14</f>
        <v>21500</v>
      </c>
      <c r="E18" s="11">
        <f>'Indian Hotels'!H14</f>
        <v>43.945999999999998</v>
      </c>
      <c r="F18" s="11">
        <f>'Indian Hotels'!I14</f>
        <v>54.93249999999999</v>
      </c>
      <c r="G18" s="11">
        <f>'Indian Hotels'!J14</f>
        <v>65.918999999999983</v>
      </c>
      <c r="H18" s="11">
        <f>'Indian Hotels'!K14</f>
        <v>76.905499999999989</v>
      </c>
      <c r="K18" s="5" t="str">
        <f>'Indian Hotels'!B27</f>
        <v>Taj Connemara, Chennai</v>
      </c>
      <c r="L18" s="5">
        <f>'Indian Hotels'!C27</f>
        <v>147</v>
      </c>
      <c r="M18" s="5">
        <f>'Indian Hotels'!D27</f>
        <v>6380</v>
      </c>
      <c r="N18" s="11">
        <f>'Indian Hotels'!H27</f>
        <v>13.692756000000001</v>
      </c>
      <c r="O18" s="11">
        <f>'Indian Hotels'!I27</f>
        <v>17.115945</v>
      </c>
      <c r="P18" s="11">
        <f>'Indian Hotels'!J27</f>
        <v>20.539134000000001</v>
      </c>
      <c r="Q18" s="11">
        <f>'Indian Hotels'!K27</f>
        <v>23.962323000000001</v>
      </c>
    </row>
    <row r="19" spans="2:17" x14ac:dyDescent="0.35">
      <c r="B19" s="5" t="str">
        <f>'Indian Hotels'!B16</f>
        <v>Taj Falaknuma Palace, Hyderabad</v>
      </c>
      <c r="C19" s="5">
        <f>'Indian Hotels'!C16</f>
        <v>60</v>
      </c>
      <c r="D19" s="5">
        <f>'Indian Hotels'!D16</f>
        <v>41285</v>
      </c>
      <c r="E19" s="11">
        <f>'Indian Hotels'!H16</f>
        <v>36.165659999999995</v>
      </c>
      <c r="F19" s="11">
        <f>'Indian Hotels'!I16</f>
        <v>45.207074999999996</v>
      </c>
      <c r="G19" s="11">
        <f>'Indian Hotels'!J16</f>
        <v>54.24848999999999</v>
      </c>
      <c r="H19" s="11">
        <f>'Indian Hotels'!K16</f>
        <v>63.28990499999999</v>
      </c>
      <c r="K19" s="5" t="str">
        <f>'Indian Hotels'!B30</f>
        <v>Savoy, Ooty - IHCL SeleQtions</v>
      </c>
      <c r="L19" s="5">
        <f>'Indian Hotels'!C30</f>
        <v>40</v>
      </c>
      <c r="M19" s="5">
        <f>'Indian Hotels'!D30</f>
        <v>15000</v>
      </c>
      <c r="N19" s="11">
        <f>'Indian Hotels'!H30</f>
        <v>8.7600000000000016</v>
      </c>
      <c r="O19" s="11">
        <f>'Indian Hotels'!I30</f>
        <v>10.950000000000001</v>
      </c>
      <c r="P19" s="11">
        <f>'Indian Hotels'!J30</f>
        <v>13.14</v>
      </c>
      <c r="Q19" s="11">
        <f>'Indian Hotels'!K30</f>
        <v>15.33</v>
      </c>
    </row>
    <row r="20" spans="2:17" x14ac:dyDescent="0.35">
      <c r="B20" s="5" t="str">
        <f>'Indian Hotels'!B18</f>
        <v>Taj Yeshwantpur, Bengaluru</v>
      </c>
      <c r="C20" s="5">
        <f>'Indian Hotels'!C18</f>
        <v>327</v>
      </c>
      <c r="D20" s="5">
        <f>'Indian Hotels'!D18</f>
        <v>8500</v>
      </c>
      <c r="E20" s="11">
        <f>'Indian Hotels'!H18</f>
        <v>40.580700000000007</v>
      </c>
      <c r="F20" s="11">
        <f>'Indian Hotels'!I18</f>
        <v>50.725875000000002</v>
      </c>
      <c r="G20" s="11">
        <f>'Indian Hotels'!J18</f>
        <v>60.871050000000004</v>
      </c>
      <c r="H20" s="11">
        <f>'Indian Hotels'!K18</f>
        <v>71.016225000000006</v>
      </c>
      <c r="K20" s="5" t="str">
        <f>'Indian Hotels'!B31</f>
        <v>Vivanta Bengaluru, Residency Road</v>
      </c>
      <c r="L20" s="5">
        <f>'Indian Hotels'!C31</f>
        <v>98</v>
      </c>
      <c r="M20" s="5">
        <f>'Indian Hotels'!D31</f>
        <v>6000</v>
      </c>
      <c r="N20" s="11">
        <f>'Indian Hotels'!H31</f>
        <v>8.5847999999999995</v>
      </c>
      <c r="O20" s="11">
        <f>'Indian Hotels'!I31</f>
        <v>10.731</v>
      </c>
      <c r="P20" s="11">
        <f>'Indian Hotels'!J31</f>
        <v>12.8772</v>
      </c>
      <c r="Q20" s="11">
        <f>'Indian Hotels'!K31</f>
        <v>15.023400000000001</v>
      </c>
    </row>
    <row r="21" spans="2:17" x14ac:dyDescent="0.35">
      <c r="B21" s="5" t="str">
        <f>'Indian Hotels'!B19</f>
        <v>Vivanta New Delhi, Dwarka</v>
      </c>
      <c r="C21" s="5">
        <f>'Indian Hotels'!C19</f>
        <v>250</v>
      </c>
      <c r="D21" s="5">
        <f>'Indian Hotels'!D19</f>
        <v>8100</v>
      </c>
      <c r="E21" s="11">
        <f>'Indian Hotels'!H19</f>
        <v>29.565000000000005</v>
      </c>
      <c r="F21" s="11">
        <f>'Indian Hotels'!I19</f>
        <v>36.956250000000004</v>
      </c>
      <c r="G21" s="11">
        <f>'Indian Hotels'!J19</f>
        <v>44.347500000000004</v>
      </c>
      <c r="H21" s="11">
        <f>'Indian Hotels'!K19</f>
        <v>51.738750000000003</v>
      </c>
      <c r="K21" s="5" t="str">
        <f>'Indian Hotels'!B32</f>
        <v>Taj Usha Kiran Palace, Gwalior</v>
      </c>
      <c r="L21" s="5">
        <f>'Indian Hotels'!C32</f>
        <v>40</v>
      </c>
      <c r="M21" s="5">
        <f>'Indian Hotels'!D32</f>
        <v>9770</v>
      </c>
      <c r="N21" s="11">
        <f>'Indian Hotels'!H32</f>
        <v>5.705680000000001</v>
      </c>
      <c r="O21" s="11">
        <f>'Indian Hotels'!I32</f>
        <v>7.1321000000000003</v>
      </c>
      <c r="P21" s="11">
        <f>'Indian Hotels'!J32</f>
        <v>8.5585199999999997</v>
      </c>
      <c r="Q21" s="11">
        <f>'Indian Hotels'!K32</f>
        <v>9.9849399999999999</v>
      </c>
    </row>
    <row r="22" spans="2:17" x14ac:dyDescent="0.35">
      <c r="B22" s="5" t="str">
        <f>'Indian Hotels'!B20</f>
        <v>Taj Bengal, Kolkata</v>
      </c>
      <c r="C22" s="5">
        <f>'Indian Hotels'!C20</f>
        <v>229</v>
      </c>
      <c r="D22" s="5">
        <f>'Indian Hotels'!D20</f>
        <v>8000</v>
      </c>
      <c r="E22" s="11">
        <f>'Indian Hotels'!H20</f>
        <v>26.747200000000007</v>
      </c>
      <c r="F22" s="11">
        <f>'Indian Hotels'!I20</f>
        <v>33.434000000000005</v>
      </c>
      <c r="G22" s="11">
        <f>'Indian Hotels'!J20</f>
        <v>40.120800000000003</v>
      </c>
      <c r="H22" s="11">
        <f>'Indian Hotels'!K20</f>
        <v>46.807600000000001</v>
      </c>
      <c r="K22" s="5" t="str">
        <f>'Indian Hotels'!B33</f>
        <v>The Gateway Hotel Beach Road Calicut</v>
      </c>
      <c r="L22" s="5">
        <f>'Indian Hotels'!C33</f>
        <v>74</v>
      </c>
      <c r="M22" s="5">
        <f>'Indian Hotels'!D33</f>
        <v>4370</v>
      </c>
      <c r="N22" s="11">
        <f>'Indian Hotels'!H33</f>
        <v>4.7213479999999999</v>
      </c>
      <c r="O22" s="11">
        <f>'Indian Hotels'!I33</f>
        <v>5.9016849999999996</v>
      </c>
      <c r="P22" s="11">
        <f>'Indian Hotels'!J33</f>
        <v>7.0820219999999994</v>
      </c>
      <c r="Q22" s="11">
        <f>'Indian Hotels'!K33</f>
        <v>8.262359</v>
      </c>
    </row>
    <row r="23" spans="2:17" x14ac:dyDescent="0.35">
      <c r="B23" s="5" t="str">
        <f>'Indian Hotels'!B24</f>
        <v>Vivanta Guwahati</v>
      </c>
      <c r="C23" s="5">
        <f>'Indian Hotels'!C24</f>
        <v>150</v>
      </c>
      <c r="D23" s="5">
        <f>'Indian Hotels'!D24</f>
        <v>13000</v>
      </c>
      <c r="E23" s="11">
        <f>'Indian Hotels'!H24</f>
        <v>28.47</v>
      </c>
      <c r="F23" s="11">
        <f>'Indian Hotels'!I24</f>
        <v>35.587499999999999</v>
      </c>
      <c r="G23" s="11">
        <f>'Indian Hotels'!J24</f>
        <v>42.704999999999998</v>
      </c>
      <c r="H23" s="11">
        <f>'Indian Hotels'!K24</f>
        <v>49.822499999999998</v>
      </c>
      <c r="K23" s="5" t="str">
        <f>'Indian Hotels'!B41</f>
        <v>Taj Hotel &amp; Convention Centre, Goa</v>
      </c>
      <c r="L23" s="5">
        <f>'Indian Hotels'!C41</f>
        <v>299</v>
      </c>
      <c r="M23" s="5">
        <f>'Indian Hotels'!D41</f>
        <v>22303</v>
      </c>
      <c r="N23" s="11">
        <f>'Indian Hotels'!H41</f>
        <v>97.361516199999983</v>
      </c>
      <c r="O23" s="11">
        <f>'Indian Hotels'!I41</f>
        <v>121.70189524999998</v>
      </c>
      <c r="P23" s="11">
        <f>'Indian Hotels'!J41</f>
        <v>146.04227429999997</v>
      </c>
      <c r="Q23" s="11">
        <f>'Indian Hotels'!K41</f>
        <v>170.38265334999997</v>
      </c>
    </row>
    <row r="24" spans="2:17" x14ac:dyDescent="0.35">
      <c r="B24" s="5" t="str">
        <f>'Indian Hotels'!B25</f>
        <v>Taj Wellington Mews, Mumbai</v>
      </c>
      <c r="C24" s="5">
        <f>'Indian Hotels'!C25</f>
        <v>78</v>
      </c>
      <c r="D24" s="5">
        <f>'Indian Hotels'!D25</f>
        <v>15000</v>
      </c>
      <c r="E24" s="11">
        <f>'Indian Hotels'!H25</f>
        <v>17.082000000000004</v>
      </c>
      <c r="F24" s="11">
        <f>'Indian Hotels'!I25</f>
        <v>21.352500000000003</v>
      </c>
      <c r="G24" s="11">
        <f>'Indian Hotels'!J25</f>
        <v>25.623000000000001</v>
      </c>
      <c r="H24" s="11">
        <f>'Indian Hotels'!K25</f>
        <v>29.8935</v>
      </c>
      <c r="K24" s="5" t="str">
        <f>'Indian Hotels'!B45</f>
        <v>Umaid Bhawan Palace, Jodhpur</v>
      </c>
      <c r="L24" s="5">
        <f>'Indian Hotels'!C45</f>
        <v>70</v>
      </c>
      <c r="M24" s="5">
        <f>'Indian Hotels'!D45</f>
        <v>49000</v>
      </c>
      <c r="N24" s="11">
        <f>'Indian Hotels'!H45</f>
        <v>50.078000000000003</v>
      </c>
      <c r="O24" s="11">
        <f>'Indian Hotels'!I45</f>
        <v>62.597500000000004</v>
      </c>
      <c r="P24" s="11">
        <f>'Indian Hotels'!J45</f>
        <v>75.117000000000004</v>
      </c>
      <c r="Q24" s="11">
        <f>'Indian Hotels'!K45</f>
        <v>87.636499999999998</v>
      </c>
    </row>
    <row r="25" spans="2:17" x14ac:dyDescent="0.35">
      <c r="B25" s="21" t="str">
        <f>'Indian Hotels'!B28</f>
        <v>Vivanta Bengaluru, Whitefield</v>
      </c>
      <c r="C25" s="21">
        <f>'Indian Hotels'!C28</f>
        <v>199</v>
      </c>
      <c r="D25" s="21">
        <f>'Indian Hotels'!D28</f>
        <v>7300</v>
      </c>
      <c r="E25" s="22">
        <f>'Indian Hotels'!H28</f>
        <v>21.209420000000001</v>
      </c>
      <c r="F25" s="22">
        <f>'Indian Hotels'!I28</f>
        <v>26.511775</v>
      </c>
      <c r="G25" s="22">
        <f>'Indian Hotels'!J28</f>
        <v>31.814129999999999</v>
      </c>
      <c r="H25" s="22">
        <f>'Indian Hotels'!K28</f>
        <v>37.116484999999997</v>
      </c>
      <c r="K25" s="5" t="str">
        <f>'Indian Hotels'!B44</f>
        <v>Taj Jumeirah Lakes Towers</v>
      </c>
      <c r="L25" s="5">
        <f>'Indian Hotels'!C44</f>
        <v>200</v>
      </c>
      <c r="M25" s="5">
        <f>'Indian Hotels'!D44</f>
        <v>15901</v>
      </c>
      <c r="N25" s="11">
        <f>'Indian Hotels'!H44</f>
        <v>46.430920000000015</v>
      </c>
      <c r="O25" s="11">
        <f>'Indian Hotels'!I44</f>
        <v>58.038650000000011</v>
      </c>
      <c r="P25" s="11">
        <f>'Indian Hotels'!J44</f>
        <v>69.646380000000008</v>
      </c>
      <c r="Q25" s="11">
        <f>'Indian Hotels'!K44</f>
        <v>81.254109999999997</v>
      </c>
    </row>
    <row r="26" spans="2:17" x14ac:dyDescent="0.35">
      <c r="B26" s="5" t="str">
        <f>'Indian Hotels'!B29</f>
        <v>The Connaught, New Delhi – IHCL SeleQtions</v>
      </c>
      <c r="C26" s="5">
        <f>'Indian Hotels'!C29</f>
        <v>104</v>
      </c>
      <c r="D26" s="5">
        <f>'Indian Hotels'!D29</f>
        <v>8120</v>
      </c>
      <c r="E26" s="11">
        <f>'Indian Hotels'!H29</f>
        <v>12.329408000000001</v>
      </c>
      <c r="F26" s="11">
        <f>'Indian Hotels'!I29</f>
        <v>15.411760000000001</v>
      </c>
      <c r="G26" s="11">
        <f>'Indian Hotels'!J29</f>
        <v>18.494112000000001</v>
      </c>
      <c r="H26" s="11">
        <f>'Indian Hotels'!K29</f>
        <v>21.576464000000001</v>
      </c>
      <c r="K26" s="5" t="str">
        <f>'Indian Hotels'!B42</f>
        <v>Taj Aravali Resort &amp; Spa, Udaipur</v>
      </c>
      <c r="L26" s="5">
        <f>'Indian Hotels'!C42</f>
        <v>176</v>
      </c>
      <c r="M26" s="5">
        <f>'Indian Hotels'!D42</f>
        <v>21240</v>
      </c>
      <c r="N26" s="11">
        <f>'Indian Hotels'!H42</f>
        <v>54.578303999999996</v>
      </c>
      <c r="O26" s="11">
        <f>'Indian Hotels'!I42</f>
        <v>68.222879999999989</v>
      </c>
      <c r="P26" s="11">
        <f>'Indian Hotels'!J42</f>
        <v>81.86745599999999</v>
      </c>
      <c r="Q26" s="11">
        <f>'Indian Hotels'!K42</f>
        <v>95.512031999999991</v>
      </c>
    </row>
    <row r="27" spans="2:17" x14ac:dyDescent="0.35">
      <c r="B27" s="5" t="str">
        <f>'Indian Hotels'!B34</f>
        <v>Vivanta Aurangabad, Maharashtra</v>
      </c>
      <c r="C27" s="5">
        <f>'Indian Hotels'!C34</f>
        <v>63</v>
      </c>
      <c r="D27" s="5">
        <f>'Indian Hotels'!D34</f>
        <v>6500</v>
      </c>
      <c r="E27" s="11">
        <f>'Indian Hotels'!H34</f>
        <v>5.9786999999999999</v>
      </c>
      <c r="F27" s="11">
        <f>'Indian Hotels'!I34</f>
        <v>7.4733749999999999</v>
      </c>
      <c r="G27" s="11">
        <f>'Indian Hotels'!J34</f>
        <v>8.9680499999999999</v>
      </c>
      <c r="H27" s="11">
        <f>'Indian Hotels'!K34</f>
        <v>10.462725000000001</v>
      </c>
      <c r="K27" s="5" t="str">
        <f>'Indian Hotels'!B47</f>
        <v>Vivanta Colombo, Airport Garden</v>
      </c>
      <c r="L27" s="5">
        <f>'Indian Hotels'!C47</f>
        <v>208</v>
      </c>
      <c r="M27" s="5">
        <f>'Indian Hotels'!D47</f>
        <v>11041</v>
      </c>
      <c r="N27" s="11">
        <f>'Indian Hotels'!H47</f>
        <v>33.529308800000003</v>
      </c>
      <c r="O27" s="11">
        <f>'Indian Hotels'!I47</f>
        <v>41.911636000000001</v>
      </c>
      <c r="P27" s="11">
        <f>'Indian Hotels'!J47</f>
        <v>50.2939632</v>
      </c>
      <c r="Q27" s="11">
        <f>'Indian Hotels'!K47</f>
        <v>58.676290399999999</v>
      </c>
    </row>
    <row r="28" spans="2:17" x14ac:dyDescent="0.35">
      <c r="B28" s="5" t="str">
        <f>'Indian Hotels'!B40</f>
        <v>Taj Dubai</v>
      </c>
      <c r="C28" s="5">
        <f>'Indian Hotels'!C40</f>
        <v>296</v>
      </c>
      <c r="D28" s="5">
        <f>'Indian Hotels'!D40</f>
        <v>23455</v>
      </c>
      <c r="E28" s="11">
        <f>'Indian Hotels'!H40</f>
        <v>101.36312800000002</v>
      </c>
      <c r="F28" s="11">
        <f>'Indian Hotels'!I40</f>
        <v>126.70391000000001</v>
      </c>
      <c r="G28" s="11">
        <f>'Indian Hotels'!J40</f>
        <v>152.044692</v>
      </c>
      <c r="H28" s="11">
        <f>'Indian Hotels'!K40</f>
        <v>177.38547399999999</v>
      </c>
      <c r="K28" s="5" t="str">
        <f>'Indian Hotels'!B48</f>
        <v xml:space="preserve">Taj Rishikesh Resort &amp; Spa, Uttarakhand         </v>
      </c>
      <c r="L28" s="5">
        <f>'Indian Hotels'!C48</f>
        <v>79</v>
      </c>
      <c r="M28" s="5">
        <f>'Indian Hotels'!D48</f>
        <v>32000</v>
      </c>
      <c r="N28" s="11">
        <f>'Indian Hotels'!H48</f>
        <v>36.908800000000006</v>
      </c>
      <c r="O28" s="11">
        <f>'Indian Hotels'!I48</f>
        <v>46.13600000000001</v>
      </c>
      <c r="P28" s="11">
        <f>'Indian Hotels'!J48</f>
        <v>55.363200000000006</v>
      </c>
      <c r="Q28" s="11">
        <f>'Indian Hotels'!K48</f>
        <v>64.590400000000002</v>
      </c>
    </row>
    <row r="29" spans="2:17" x14ac:dyDescent="0.35">
      <c r="B29" s="5" t="str">
        <f>'Indian Hotels'!B43</f>
        <v>Taj Tashi, Bhutan</v>
      </c>
      <c r="C29" s="5">
        <f>'Indian Hotels'!C43</f>
        <v>66</v>
      </c>
      <c r="D29" s="5">
        <f>'Indian Hotels'!D43</f>
        <v>47836</v>
      </c>
      <c r="E29" s="11">
        <f>'Indian Hotels'!H43</f>
        <v>46.094769600000006</v>
      </c>
      <c r="F29" s="11">
        <f>'Indian Hotels'!I43</f>
        <v>57.618462000000001</v>
      </c>
      <c r="G29" s="11">
        <f>'Indian Hotels'!J43</f>
        <v>69.142154399999995</v>
      </c>
      <c r="H29" s="11">
        <f>'Indian Hotels'!K43</f>
        <v>80.665846799999983</v>
      </c>
      <c r="K29" s="5" t="str">
        <f>'Indian Hotels'!B49</f>
        <v>Taj Pamodzi, Lusaka</v>
      </c>
      <c r="L29" s="5">
        <f>'Indian Hotels'!C49</f>
        <v>192</v>
      </c>
      <c r="M29" s="5">
        <f>'Indian Hotels'!D49</f>
        <v>12450</v>
      </c>
      <c r="N29" s="11">
        <f>'Indian Hotels'!H49</f>
        <v>34.899840000000005</v>
      </c>
      <c r="O29" s="11">
        <f>'Indian Hotels'!I49</f>
        <v>43.624800000000008</v>
      </c>
      <c r="P29" s="11">
        <f>'Indian Hotels'!J49</f>
        <v>52.349760000000003</v>
      </c>
      <c r="Q29" s="11">
        <f>'Indian Hotels'!K49</f>
        <v>61.074719999999999</v>
      </c>
    </row>
    <row r="30" spans="2:17" x14ac:dyDescent="0.35">
      <c r="B30" s="5" t="str">
        <f>'Indian Hotels'!B46</f>
        <v>Rambagh Palace, Jaipur</v>
      </c>
      <c r="C30" s="5">
        <f>'Indian Hotels'!C46</f>
        <v>78</v>
      </c>
      <c r="D30" s="5">
        <f>'Indian Hotels'!D46</f>
        <v>43896</v>
      </c>
      <c r="E30" s="11">
        <f>'Indian Hotels'!H46</f>
        <v>49.988764799999998</v>
      </c>
      <c r="F30" s="11">
        <f>'Indian Hotels'!I46</f>
        <v>62.485955999999995</v>
      </c>
      <c r="G30" s="11">
        <f>'Indian Hotels'!J46</f>
        <v>74.983147199999991</v>
      </c>
      <c r="H30" s="11">
        <f>'Indian Hotels'!K46</f>
        <v>87.480338399999994</v>
      </c>
      <c r="K30" s="5" t="str">
        <f>'Indian Hotels'!B52</f>
        <v>Taj Theog Resort &amp; Spa, Shimla</v>
      </c>
      <c r="L30" s="5">
        <f>'Indian Hotels'!C52</f>
        <v>83</v>
      </c>
      <c r="M30" s="5">
        <f>'Indian Hotels'!D52</f>
        <v>29128</v>
      </c>
      <c r="N30" s="11">
        <f>'Indian Hotels'!H52</f>
        <v>35.297310400000001</v>
      </c>
      <c r="O30" s="11">
        <f>'Indian Hotels'!I52</f>
        <v>44.121637999999997</v>
      </c>
      <c r="P30" s="11">
        <f>'Indian Hotels'!J52</f>
        <v>52.945965599999994</v>
      </c>
      <c r="Q30" s="11">
        <f>'Indian Hotels'!K52</f>
        <v>61.77029319999999</v>
      </c>
    </row>
    <row r="31" spans="2:17" x14ac:dyDescent="0.35">
      <c r="B31" s="5" t="str">
        <f>'Indian Hotels'!B50</f>
        <v>Cidade De Goa - IHCL SeleQtions</v>
      </c>
      <c r="C31" s="5">
        <f>'Indian Hotels'!C50</f>
        <v>207</v>
      </c>
      <c r="D31" s="5">
        <f>'Indian Hotels'!D50</f>
        <v>13000</v>
      </c>
      <c r="E31" s="11">
        <f>'Indian Hotels'!H50</f>
        <v>39.288600000000002</v>
      </c>
      <c r="F31" s="11">
        <f>'Indian Hotels'!I50</f>
        <v>49.110749999999996</v>
      </c>
      <c r="G31" s="11">
        <f>'Indian Hotels'!J50</f>
        <v>58.932899999999997</v>
      </c>
      <c r="H31" s="11">
        <f>'Indian Hotels'!K50</f>
        <v>68.755049999999997</v>
      </c>
      <c r="K31" s="5" t="str">
        <f>'Indian Hotels'!B58</f>
        <v>Taj Bangalore, Bengaluru</v>
      </c>
      <c r="L31" s="5">
        <f>'Indian Hotels'!C58</f>
        <v>154</v>
      </c>
      <c r="M31" s="5">
        <f>'Indian Hotels'!D58</f>
        <v>12000</v>
      </c>
      <c r="N31" s="11">
        <f>'Indian Hotels'!H58</f>
        <v>26.980800000000006</v>
      </c>
      <c r="O31" s="11">
        <f>'Indian Hotels'!I58</f>
        <v>33.726000000000006</v>
      </c>
      <c r="P31" s="11">
        <f>'Indian Hotels'!J58</f>
        <v>40.471200000000003</v>
      </c>
      <c r="Q31" s="11">
        <f>'Indian Hotels'!K58</f>
        <v>47.2164</v>
      </c>
    </row>
    <row r="32" spans="2:17" x14ac:dyDescent="0.35">
      <c r="B32" s="5" t="str">
        <f>'Indian Hotels'!B51</f>
        <v>Vivanta Dal View, Srinagar</v>
      </c>
      <c r="C32" s="5">
        <f>'Indian Hotels'!C51</f>
        <v>84</v>
      </c>
      <c r="D32" s="5">
        <f>'Indian Hotels'!D51</f>
        <v>22815</v>
      </c>
      <c r="E32" s="11">
        <f>'Indian Hotels'!H51</f>
        <v>27.980316000000002</v>
      </c>
      <c r="F32" s="11">
        <f>'Indian Hotels'!I51</f>
        <v>34.975394999999999</v>
      </c>
      <c r="G32" s="11">
        <f>'Indian Hotels'!J51</f>
        <v>41.970473999999996</v>
      </c>
      <c r="H32" s="11">
        <f>'Indian Hotels'!K51</f>
        <v>48.965552999999993</v>
      </c>
      <c r="K32" s="5" t="str">
        <f>'Indian Hotels'!B57</f>
        <v>Vivanta Goa, Panaji</v>
      </c>
      <c r="L32" s="5">
        <f>'Indian Hotels'!C57</f>
        <v>172</v>
      </c>
      <c r="M32" s="5">
        <f>'Indian Hotels'!D57</f>
        <v>15000</v>
      </c>
      <c r="N32" s="11">
        <f>'Indian Hotels'!H57</f>
        <v>37.667999999999999</v>
      </c>
      <c r="O32" s="11">
        <f>'Indian Hotels'!I57</f>
        <v>47.085000000000001</v>
      </c>
      <c r="P32" s="11">
        <f>'Indian Hotels'!J57</f>
        <v>56.501999999999995</v>
      </c>
      <c r="Q32" s="11">
        <f>'Indian Hotels'!K57</f>
        <v>65.918999999999997</v>
      </c>
    </row>
    <row r="33" spans="2:17" x14ac:dyDescent="0.35">
      <c r="B33" s="5" t="str">
        <f>'Indian Hotels'!B53</f>
        <v>Taj Santacruz, Mumbai</v>
      </c>
      <c r="C33" s="5">
        <f>'Indian Hotels'!C53</f>
        <v>279</v>
      </c>
      <c r="D33" s="5">
        <f>'Indian Hotels'!D53</f>
        <v>11175</v>
      </c>
      <c r="E33" s="11">
        <f>'Indian Hotels'!H53</f>
        <v>45.520245000000003</v>
      </c>
      <c r="F33" s="11">
        <f>'Indian Hotels'!I53</f>
        <v>56.90030625</v>
      </c>
      <c r="G33" s="11">
        <f>'Indian Hotels'!J53</f>
        <v>68.280367499999997</v>
      </c>
      <c r="H33" s="11">
        <f>'Indian Hotels'!K53</f>
        <v>79.660428749999994</v>
      </c>
      <c r="K33" s="5" t="str">
        <f>'Indian Hotels'!B54</f>
        <v>Taj Chia Kutir Resort &amp; Spa Darjeeling</v>
      </c>
      <c r="L33" s="5">
        <f>'Indian Hotels'!C54</f>
        <v>72</v>
      </c>
      <c r="M33" s="5">
        <f>'Indian Hotels'!D54</f>
        <v>30662</v>
      </c>
      <c r="N33" s="11">
        <f>'Indian Hotels'!H54</f>
        <v>32.231894399999987</v>
      </c>
      <c r="O33" s="11">
        <f>'Indian Hotels'!I54</f>
        <v>40.289867999999984</v>
      </c>
      <c r="P33" s="11">
        <f>'Indian Hotels'!J54</f>
        <v>48.347841599999981</v>
      </c>
      <c r="Q33" s="11">
        <f>'Indian Hotels'!K54</f>
        <v>56.405815199999985</v>
      </c>
    </row>
    <row r="34" spans="2:17" x14ac:dyDescent="0.35">
      <c r="B34" s="5" t="str">
        <f>'Indian Hotels'!B55</f>
        <v>Taj Hotel &amp; Convention Centre, Agra</v>
      </c>
      <c r="C34" s="5">
        <f>'Indian Hotels'!C55</f>
        <v>239</v>
      </c>
      <c r="D34" s="5">
        <f>'Indian Hotels'!D55</f>
        <v>6160</v>
      </c>
      <c r="E34" s="11">
        <f>'Indian Hotels'!H55</f>
        <v>21.494704000000006</v>
      </c>
      <c r="F34" s="11">
        <f>'Indian Hotels'!I55</f>
        <v>26.868380000000005</v>
      </c>
      <c r="G34" s="11">
        <f>'Indian Hotels'!J55</f>
        <v>32.242056000000005</v>
      </c>
      <c r="H34" s="11">
        <f>'Indian Hotels'!K55</f>
        <v>37.615732000000001</v>
      </c>
      <c r="K34" s="5" t="str">
        <f>'Indian Hotels'!B59</f>
        <v>Vivanta Surajkund, NCR</v>
      </c>
      <c r="L34" s="5">
        <f>'Indian Hotels'!C59</f>
        <v>286</v>
      </c>
      <c r="M34" s="5">
        <f>'Indian Hotels'!D59</f>
        <v>5416</v>
      </c>
      <c r="N34" s="11">
        <f>'Indian Hotels'!H59</f>
        <v>22.615049600000006</v>
      </c>
      <c r="O34" s="11">
        <f>'Indian Hotels'!I59</f>
        <v>28.268812000000004</v>
      </c>
      <c r="P34" s="11">
        <f>'Indian Hotels'!J59</f>
        <v>33.922574400000002</v>
      </c>
      <c r="Q34" s="11">
        <f>'Indian Hotels'!K59</f>
        <v>39.5763368</v>
      </c>
    </row>
    <row r="35" spans="2:17" x14ac:dyDescent="0.35">
      <c r="B35" s="5" t="str">
        <f>'Indian Hotels'!B56</f>
        <v>Taj City Centre, Gurugram</v>
      </c>
      <c r="C35" s="5">
        <f>'Indian Hotels'!C56</f>
        <v>208</v>
      </c>
      <c r="D35" s="5">
        <f>'Indian Hotels'!D56</f>
        <v>10030</v>
      </c>
      <c r="E35" s="11">
        <f>'Indian Hotels'!H56</f>
        <v>30.459104000000004</v>
      </c>
      <c r="F35" s="11">
        <f>'Indian Hotels'!I56</f>
        <v>38.073880000000003</v>
      </c>
      <c r="G35" s="11">
        <f>'Indian Hotels'!J56</f>
        <v>45.688656000000002</v>
      </c>
      <c r="H35" s="11">
        <f>'Indian Hotels'!K56</f>
        <v>53.303432000000001</v>
      </c>
      <c r="K35" s="5" t="str">
        <f>'Indian Hotels'!B60</f>
        <v>Taj Bekal Resort &amp; Spa, Kerala</v>
      </c>
      <c r="L35" s="5">
        <f>'Indian Hotels'!C60</f>
        <v>75</v>
      </c>
      <c r="M35" s="5">
        <f>'Indian Hotels'!D60</f>
        <v>14000</v>
      </c>
      <c r="N35" s="11">
        <f>'Indian Hotels'!H60</f>
        <v>15.330000000000002</v>
      </c>
      <c r="O35" s="11">
        <f>'Indian Hotels'!I60</f>
        <v>19.162500000000001</v>
      </c>
      <c r="P35" s="11">
        <f>'Indian Hotels'!J60</f>
        <v>22.995000000000001</v>
      </c>
      <c r="Q35" s="11">
        <f>'Indian Hotels'!K60</f>
        <v>26.827500000000001</v>
      </c>
    </row>
    <row r="36" spans="2:17" x14ac:dyDescent="0.35">
      <c r="B36" s="5" t="str">
        <f>'Indian Hotels'!B72</f>
        <v>The Gateway Hotel M G Road Vijayawada</v>
      </c>
      <c r="C36" s="5">
        <f>'Indian Hotels'!C72</f>
        <v>108</v>
      </c>
      <c r="D36" s="5">
        <f>'Indian Hotels'!D72</f>
        <v>5709</v>
      </c>
      <c r="E36" s="11">
        <f>'Indian Hotels'!H72</f>
        <v>9.0019511999999988</v>
      </c>
      <c r="F36" s="11">
        <f>'Indian Hotels'!I72</f>
        <v>11.252438999999999</v>
      </c>
      <c r="G36" s="11">
        <f>'Indian Hotels'!J72</f>
        <v>13.502926799999999</v>
      </c>
      <c r="H36" s="11">
        <f>'Indian Hotels'!K72</f>
        <v>15.753414599999999</v>
      </c>
      <c r="K36" s="5" t="str">
        <f>'Indian Hotels'!B61</f>
        <v>Devi Ratn, Jaipur – IHCL SeleQtions</v>
      </c>
      <c r="L36" s="5">
        <f>'Indian Hotels'!C61</f>
        <v>62</v>
      </c>
      <c r="M36" s="5">
        <f>'Indian Hotels'!D61</f>
        <v>17500</v>
      </c>
      <c r="N36" s="11">
        <f>'Indian Hotels'!H61</f>
        <v>15.841000000000003</v>
      </c>
      <c r="O36" s="11">
        <f>'Indian Hotels'!I61</f>
        <v>19.801250000000003</v>
      </c>
      <c r="P36" s="11">
        <f>'Indian Hotels'!J61</f>
        <v>23.761500000000002</v>
      </c>
      <c r="Q36" s="11">
        <f>'Indian Hotels'!K61</f>
        <v>27.72175</v>
      </c>
    </row>
    <row r="37" spans="2:17" x14ac:dyDescent="0.35">
      <c r="B37" s="5" t="str">
        <f>'Indian Hotels'!B76</f>
        <v>The Gateway Hotel Beach Road Viskapatnam</v>
      </c>
      <c r="C37" s="5">
        <f>'Indian Hotels'!C76</f>
        <v>95</v>
      </c>
      <c r="D37" s="5">
        <f>'Indian Hotels'!D76</f>
        <v>6595</v>
      </c>
      <c r="E37" s="11">
        <f>'Indian Hotels'!H76</f>
        <v>9.1472650000000009</v>
      </c>
      <c r="F37" s="11">
        <f>'Indian Hotels'!I76</f>
        <v>11.43408125</v>
      </c>
      <c r="G37" s="11">
        <f>'Indian Hotels'!J76</f>
        <v>13.7208975</v>
      </c>
      <c r="H37" s="11">
        <f>'Indian Hotels'!K76</f>
        <v>16.007713750000001</v>
      </c>
      <c r="K37" s="5" t="str">
        <f>'Indian Hotels'!B62</f>
        <v>Vivanta Kolkata EM Bypass</v>
      </c>
      <c r="L37" s="5">
        <f>'Indian Hotels'!C62</f>
        <v>197</v>
      </c>
      <c r="M37" s="5">
        <f>'Indian Hotels'!D62</f>
        <v>5500</v>
      </c>
      <c r="N37" s="11">
        <f>'Indian Hotels'!H62</f>
        <v>15.819099999999999</v>
      </c>
      <c r="O37" s="11">
        <f>'Indian Hotels'!I62</f>
        <v>19.773874999999997</v>
      </c>
      <c r="P37" s="11">
        <f>'Indian Hotels'!J62</f>
        <v>23.728649999999995</v>
      </c>
      <c r="Q37" s="11">
        <f>'Indian Hotels'!K62</f>
        <v>27.683424999999993</v>
      </c>
    </row>
    <row r="38" spans="2:17" x14ac:dyDescent="0.35">
      <c r="B38" s="5" t="str">
        <f>Ginger!B6</f>
        <v>Ginger Hotel - Ahmedabad (Drive-in</v>
      </c>
      <c r="C38" s="5">
        <f>Ginger!C6</f>
        <v>93</v>
      </c>
      <c r="D38" s="5">
        <f>Ginger!D6</f>
        <v>10599</v>
      </c>
      <c r="E38" s="11">
        <f>Ginger!G6</f>
        <v>14.391322200000003</v>
      </c>
      <c r="F38" s="11">
        <f>Ginger!H6</f>
        <v>17.989152750000002</v>
      </c>
      <c r="G38" s="11">
        <f>Ginger!I6</f>
        <v>21.5869833</v>
      </c>
      <c r="H38" s="11">
        <f>Ginger!J6</f>
        <v>25.184813849999998</v>
      </c>
      <c r="K38" s="5" t="str">
        <f>'Indian Hotels'!B63</f>
        <v>Taj Corbett Resort &amp; Spa, Uttarakhand</v>
      </c>
      <c r="L38" s="5">
        <f>'Indian Hotels'!C63</f>
        <v>61</v>
      </c>
      <c r="M38" s="5">
        <f>'Indian Hotels'!D63</f>
        <v>15000</v>
      </c>
      <c r="N38" s="11">
        <f>'Indian Hotels'!H63</f>
        <v>13.359000000000004</v>
      </c>
      <c r="O38" s="11">
        <f>'Indian Hotels'!I63</f>
        <v>16.698750000000004</v>
      </c>
      <c r="P38" s="11">
        <f>'Indian Hotels'!J63</f>
        <v>20.038500000000003</v>
      </c>
      <c r="Q38" s="11">
        <f>'Indian Hotels'!K63</f>
        <v>23.378250000000001</v>
      </c>
    </row>
    <row r="39" spans="2:17" x14ac:dyDescent="0.35">
      <c r="B39" s="5" t="str">
        <f>Ginger!B7</f>
        <v>Ginger Hotel - Bangalore (Inner Ring</v>
      </c>
      <c r="C39" s="5">
        <f>Ginger!C7</f>
        <v>87</v>
      </c>
      <c r="D39" s="5">
        <f>Ginger!D7</f>
        <v>2180</v>
      </c>
      <c r="E39" s="11">
        <f>Ginger!G7</f>
        <v>2.7690359999999998</v>
      </c>
      <c r="F39" s="11">
        <f>Ginger!H7</f>
        <v>3.4612949999999998</v>
      </c>
      <c r="G39" s="11">
        <f>Ginger!I7</f>
        <v>4.1535539999999997</v>
      </c>
      <c r="H39" s="11">
        <f>Ginger!J7</f>
        <v>4.8458129999999997</v>
      </c>
      <c r="K39" s="5" t="str">
        <f>'Indian Hotels'!B64</f>
        <v>Taj Skyline Ahmedabad</v>
      </c>
      <c r="L39" s="5">
        <f>'Indian Hotels'!C64</f>
        <v>170</v>
      </c>
      <c r="M39" s="5">
        <f>'Indian Hotels'!D64</f>
        <v>7000</v>
      </c>
      <c r="N39" s="11">
        <f>'Indian Hotels'!H64</f>
        <v>17.374000000000002</v>
      </c>
      <c r="O39" s="11">
        <f>'Indian Hotels'!I64</f>
        <v>21.717500000000001</v>
      </c>
      <c r="P39" s="11">
        <f>'Indian Hotels'!J64</f>
        <v>26.061</v>
      </c>
      <c r="Q39" s="11">
        <f>'Indian Hotels'!K64</f>
        <v>30.404499999999999</v>
      </c>
    </row>
    <row r="40" spans="2:17" x14ac:dyDescent="0.35">
      <c r="B40" s="5" t="str">
        <f>Ginger!B8</f>
        <v>Ginger Hotel – Bhubaneshwar</v>
      </c>
      <c r="C40" s="5">
        <f>Ginger!C8</f>
        <v>160</v>
      </c>
      <c r="D40" s="5">
        <f>Ginger!D8</f>
        <v>2821</v>
      </c>
      <c r="E40" s="11">
        <f>Ginger!G8</f>
        <v>6.589856000000001</v>
      </c>
      <c r="F40" s="11">
        <f>Ginger!H8</f>
        <v>8.2373200000000004</v>
      </c>
      <c r="G40" s="11">
        <f>Ginger!I8</f>
        <v>9.8847839999999998</v>
      </c>
      <c r="H40" s="11">
        <f>Ginger!J8</f>
        <v>11.532247999999999</v>
      </c>
      <c r="K40" s="5" t="str">
        <f>'Indian Hotels'!B65</f>
        <v>The Gateway Resort Damdama Lake Gurgaon</v>
      </c>
      <c r="L40" s="5">
        <f>'Indian Hotels'!C65</f>
        <v>78</v>
      </c>
      <c r="M40" s="5">
        <f>'Indian Hotels'!D65</f>
        <v>14487</v>
      </c>
      <c r="N40" s="11">
        <f>'Indian Hotels'!H65</f>
        <v>16.4977956</v>
      </c>
      <c r="O40" s="11">
        <f>'Indian Hotels'!I65</f>
        <v>20.622244500000001</v>
      </c>
      <c r="P40" s="11">
        <f>'Indian Hotels'!J65</f>
        <v>24.746693400000002</v>
      </c>
      <c r="Q40" s="11">
        <f>'Indian Hotels'!K65</f>
        <v>28.871142299999999</v>
      </c>
    </row>
    <row r="41" spans="2:17" x14ac:dyDescent="0.35">
      <c r="B41" s="5" t="str">
        <f>Ginger!B9</f>
        <v>Ginger Hotel - Chennai (Vadapalani)</v>
      </c>
      <c r="C41" s="5">
        <f>Ginger!C9</f>
        <v>79</v>
      </c>
      <c r="D41" s="5">
        <f>Ginger!D9</f>
        <v>4320</v>
      </c>
      <c r="E41" s="11">
        <f>Ginger!G9</f>
        <v>4.9826880000000005</v>
      </c>
      <c r="F41" s="11">
        <f>Ginger!H9</f>
        <v>6.2283600000000003</v>
      </c>
      <c r="G41" s="11">
        <f>Ginger!I9</f>
        <v>7.4740320000000002</v>
      </c>
      <c r="H41" s="11">
        <f>Ginger!J9</f>
        <v>8.7197040000000001</v>
      </c>
      <c r="K41" s="5" t="str">
        <f>'Indian Hotels'!B66</f>
        <v>Vivanta Pune, Hinjawadi</v>
      </c>
      <c r="L41" s="5">
        <f>'Indian Hotels'!C66</f>
        <v>150</v>
      </c>
      <c r="M41" s="5">
        <f>'Indian Hotels'!D66</f>
        <v>5586</v>
      </c>
      <c r="N41" s="11">
        <f>'Indian Hotels'!H66</f>
        <v>12.233340000000002</v>
      </c>
      <c r="O41" s="11">
        <f>'Indian Hotels'!I66</f>
        <v>15.291675000000001</v>
      </c>
      <c r="P41" s="11">
        <f>'Indian Hotels'!J66</f>
        <v>18.350010000000001</v>
      </c>
      <c r="Q41" s="11">
        <f>'Indian Hotels'!K66</f>
        <v>21.408345000000001</v>
      </c>
    </row>
    <row r="42" spans="2:17" x14ac:dyDescent="0.35">
      <c r="B42" s="5" t="str">
        <f>Ginger!B10</f>
        <v>Ginger Hotel - Chennai (IITM)</v>
      </c>
      <c r="C42" s="5">
        <f>Ginger!C10</f>
        <v>81</v>
      </c>
      <c r="D42" s="5">
        <f>Ginger!D10</f>
        <v>3539</v>
      </c>
      <c r="E42" s="11">
        <f>Ginger!G10</f>
        <v>4.1852214000000005</v>
      </c>
      <c r="F42" s="11">
        <f>Ginger!H10</f>
        <v>5.2315267500000004</v>
      </c>
      <c r="G42" s="11">
        <f>Ginger!I10</f>
        <v>6.2778321000000004</v>
      </c>
      <c r="H42" s="11">
        <f>Ginger!J10</f>
        <v>7.3241374500000003</v>
      </c>
      <c r="K42" s="5" t="str">
        <f>'Indian Hotels'!B67</f>
        <v>Vivanta Langkawi, Rebak Island</v>
      </c>
      <c r="L42" s="5">
        <f>'Indian Hotels'!C67</f>
        <v>94</v>
      </c>
      <c r="M42" s="5">
        <f>'Indian Hotels'!D67</f>
        <v>22906</v>
      </c>
      <c r="N42" s="11">
        <f>'Indian Hotels'!H67</f>
        <v>31.436194399999994</v>
      </c>
      <c r="O42" s="11">
        <f>'Indian Hotels'!I67</f>
        <v>39.295242999999992</v>
      </c>
      <c r="P42" s="11">
        <f>'Indian Hotels'!J67</f>
        <v>47.154291599999986</v>
      </c>
      <c r="Q42" s="11">
        <f>'Indian Hotels'!K67</f>
        <v>55.013340199999988</v>
      </c>
    </row>
    <row r="43" spans="2:17" x14ac:dyDescent="0.35">
      <c r="B43" s="5" t="str">
        <f>Ginger!B11</f>
        <v>Ginger Hotel – Faridabad</v>
      </c>
      <c r="C43" s="5">
        <f>Ginger!C11</f>
        <v>91</v>
      </c>
      <c r="D43" s="5">
        <f>Ginger!D11</f>
        <v>1485</v>
      </c>
      <c r="E43" s="11">
        <f>Ginger!G11</f>
        <v>1.9729710000000003</v>
      </c>
      <c r="F43" s="11">
        <f>Ginger!H11</f>
        <v>2.4662137500000001</v>
      </c>
      <c r="G43" s="11">
        <f>Ginger!I11</f>
        <v>2.9594564999999999</v>
      </c>
      <c r="H43" s="11">
        <f>Ginger!J11</f>
        <v>3.4526992500000002</v>
      </c>
      <c r="K43" s="5" t="str">
        <f>'Indian Hotels'!B68</f>
        <v>Pratap Mahal, Ajmer - IHCL SeleQtions</v>
      </c>
      <c r="L43" s="5">
        <f>'Indian Hotels'!C68</f>
        <v>88</v>
      </c>
      <c r="M43" s="5">
        <f>'Indian Hotels'!D68</f>
        <v>8354</v>
      </c>
      <c r="N43" s="11">
        <f>'Indian Hotels'!H68</f>
        <v>10.733219200000001</v>
      </c>
      <c r="O43" s="11">
        <f>'Indian Hotels'!I68</f>
        <v>13.416523999999999</v>
      </c>
      <c r="P43" s="11">
        <f>'Indian Hotels'!J68</f>
        <v>16.099828799999997</v>
      </c>
      <c r="Q43" s="11">
        <f>'Indian Hotels'!K68</f>
        <v>18.783133599999996</v>
      </c>
    </row>
    <row r="44" spans="2:17" x14ac:dyDescent="0.35">
      <c r="B44" s="5" t="str">
        <f>Ginger!B16</f>
        <v>Ginger Hotel – Jamshedpur</v>
      </c>
      <c r="C44" s="5">
        <f>Ginger!C16</f>
        <v>94</v>
      </c>
      <c r="D44" s="5">
        <f>Ginger!D16</f>
        <v>2600</v>
      </c>
      <c r="E44" s="11">
        <f>Ginger!G16</f>
        <v>3.5682399999999994</v>
      </c>
      <c r="F44" s="11">
        <f>Ginger!H16</f>
        <v>4.4602999999999993</v>
      </c>
      <c r="G44" s="11">
        <f>Ginger!I16</f>
        <v>5.3523599999999991</v>
      </c>
      <c r="H44" s="11">
        <f>Ginger!J16</f>
        <v>6.244419999999999</v>
      </c>
      <c r="K44" s="5" t="str">
        <f>'Indian Hotels'!B69</f>
        <v>Vivanta Kathmandu</v>
      </c>
      <c r="L44" s="5">
        <f>'Indian Hotels'!C69</f>
        <v>110</v>
      </c>
      <c r="M44" s="5">
        <f>'Indian Hotels'!D69</f>
        <v>6436</v>
      </c>
      <c r="N44" s="11">
        <f>'Indian Hotels'!H69</f>
        <v>10.336216</v>
      </c>
      <c r="O44" s="11">
        <f>'Indian Hotels'!I69</f>
        <v>12.920269999999999</v>
      </c>
      <c r="P44" s="11">
        <f>'Indian Hotels'!J69</f>
        <v>15.504323999999999</v>
      </c>
      <c r="Q44" s="11">
        <f>'Indian Hotels'!K69</f>
        <v>18.088377999999999</v>
      </c>
    </row>
    <row r="45" spans="2:17" x14ac:dyDescent="0.35">
      <c r="B45" s="5" t="str">
        <f>Ginger!B17</f>
        <v>Ginger Hotel – Mangalore</v>
      </c>
      <c r="C45" s="5">
        <f>Ginger!C17</f>
        <v>79</v>
      </c>
      <c r="D45" s="5">
        <f>Ginger!D17</f>
        <v>2871</v>
      </c>
      <c r="E45" s="11">
        <f>Ginger!G17</f>
        <v>3.3114114000000003</v>
      </c>
      <c r="F45" s="11">
        <f>Ginger!H17</f>
        <v>4.1392642500000001</v>
      </c>
      <c r="G45" s="11">
        <f>Ginger!I17</f>
        <v>4.9671171000000003</v>
      </c>
      <c r="H45" s="11">
        <f>Ginger!J17</f>
        <v>5.7949699499999996</v>
      </c>
      <c r="K45" s="5" t="str">
        <f>'Indian Hotels'!B70</f>
        <v>Vivanta Vadodara</v>
      </c>
      <c r="L45" s="5">
        <f>'Indian Hotels'!C70</f>
        <v>88</v>
      </c>
      <c r="M45" s="5">
        <f>'Indian Hotels'!D70</f>
        <v>7102</v>
      </c>
      <c r="N45" s="11">
        <f>'Indian Hotels'!H70</f>
        <v>9.1246495999999979</v>
      </c>
      <c r="O45" s="11">
        <f>'Indian Hotels'!I70</f>
        <v>11.405811999999997</v>
      </c>
      <c r="P45" s="11">
        <f>'Indian Hotels'!J70</f>
        <v>13.686974399999997</v>
      </c>
      <c r="Q45" s="11">
        <f>'Indian Hotels'!K70</f>
        <v>15.968136799999996</v>
      </c>
    </row>
    <row r="46" spans="2:17" x14ac:dyDescent="0.35">
      <c r="B46" s="5" t="str">
        <f>Ginger!B18</f>
        <v>Ginger Hotel - Mumbai, Andheri MIDC</v>
      </c>
      <c r="C46" s="5">
        <f>Ginger!C18</f>
        <v>116</v>
      </c>
      <c r="D46" s="5">
        <f>Ginger!D18</f>
        <v>2944</v>
      </c>
      <c r="E46" s="11">
        <f>Ginger!G18</f>
        <v>4.9859583999999995</v>
      </c>
      <c r="F46" s="11">
        <f>Ginger!H18</f>
        <v>6.2324479999999989</v>
      </c>
      <c r="G46" s="11">
        <f>Ginger!I18</f>
        <v>7.4789375999999983</v>
      </c>
      <c r="H46" s="11">
        <f>Ginger!J18</f>
        <v>8.7254271999999986</v>
      </c>
      <c r="K46" s="5" t="str">
        <f>'Indian Hotels'!B71</f>
        <v>Taj Tirupati</v>
      </c>
      <c r="L46" s="5">
        <f>'Indian Hotels'!C71</f>
        <v>62</v>
      </c>
      <c r="M46" s="5">
        <f>'Indian Hotels'!D71</f>
        <v>7169</v>
      </c>
      <c r="N46" s="11">
        <f>'Indian Hotels'!H71</f>
        <v>6.4893788000000008</v>
      </c>
      <c r="O46" s="11">
        <f>'Indian Hotels'!I71</f>
        <v>8.1117235000000001</v>
      </c>
      <c r="P46" s="11">
        <f>'Indian Hotels'!J71</f>
        <v>9.7340681999999994</v>
      </c>
      <c r="Q46" s="11">
        <f>'Indian Hotels'!K71</f>
        <v>11.356412899999999</v>
      </c>
    </row>
    <row r="47" spans="2:17" x14ac:dyDescent="0.35">
      <c r="B47" s="5" t="str">
        <f>Ginger!B21</f>
        <v>Ginger Hotel - Delhi (Rail Yatri Niwas)</v>
      </c>
      <c r="C47" s="5">
        <f>Ginger!C21</f>
        <v>115</v>
      </c>
      <c r="D47" s="5">
        <f>Ginger!D21</f>
        <v>1929</v>
      </c>
      <c r="E47" s="11">
        <f>Ginger!G21</f>
        <v>3.2387910000000009</v>
      </c>
      <c r="F47" s="11">
        <f>Ginger!H21</f>
        <v>4.0484887500000006</v>
      </c>
      <c r="G47" s="11">
        <f>Ginger!I21</f>
        <v>4.8581865000000004</v>
      </c>
      <c r="H47" s="11">
        <f>Ginger!J21</f>
        <v>5.6678842500000002</v>
      </c>
      <c r="K47" s="5" t="str">
        <f>'Indian Hotels'!B73</f>
        <v>Vivanta Thiruvananthapuram</v>
      </c>
      <c r="L47" s="5">
        <f>'Indian Hotels'!C73</f>
        <v>108</v>
      </c>
      <c r="M47" s="5">
        <f>'Indian Hotels'!D73</f>
        <v>5406</v>
      </c>
      <c r="N47" s="11">
        <f>'Indian Hotels'!H73</f>
        <v>8.5241808000000017</v>
      </c>
      <c r="O47" s="11">
        <f>'Indian Hotels'!I73</f>
        <v>10.655226000000001</v>
      </c>
      <c r="P47" s="11">
        <f>'Indian Hotels'!J73</f>
        <v>12.7862712</v>
      </c>
      <c r="Q47" s="11">
        <f>'Indian Hotels'!K73</f>
        <v>14.917316400000001</v>
      </c>
    </row>
    <row r="48" spans="2:17" x14ac:dyDescent="0.35">
      <c r="B48" s="5" t="str">
        <f>Ginger!B22</f>
        <v>Ginger Hotel - East Delhi (Vivek Vihar)</v>
      </c>
      <c r="C48" s="5">
        <f>Ginger!C22</f>
        <v>81</v>
      </c>
      <c r="D48" s="5">
        <f>Ginger!D22</f>
        <v>2740</v>
      </c>
      <c r="E48" s="11">
        <f>Ginger!G22</f>
        <v>3.2403239999999998</v>
      </c>
      <c r="F48" s="11">
        <f>Ginger!H22</f>
        <v>4.0504049999999996</v>
      </c>
      <c r="G48" s="11">
        <f>Ginger!I22</f>
        <v>4.860485999999999</v>
      </c>
      <c r="H48" s="11">
        <f>Ginger!J22</f>
        <v>5.6705669999999992</v>
      </c>
      <c r="K48" s="5" t="str">
        <f>'Indian Hotels'!B74</f>
        <v>Vivanta Chennai, IT Expressway</v>
      </c>
      <c r="L48" s="5">
        <f>'Indian Hotels'!C74</f>
        <v>200</v>
      </c>
      <c r="M48" s="5">
        <f>'Indian Hotels'!D74</f>
        <v>3808</v>
      </c>
      <c r="N48" s="11">
        <f>'Indian Hotels'!H74</f>
        <v>11.11936</v>
      </c>
      <c r="O48" s="11">
        <f>'Indian Hotels'!I74</f>
        <v>13.8992</v>
      </c>
      <c r="P48" s="11">
        <f>'Indian Hotels'!J74</f>
        <v>16.679040000000001</v>
      </c>
      <c r="Q48" s="11">
        <f>'Indian Hotels'!K74</f>
        <v>19.458880000000001</v>
      </c>
    </row>
    <row r="49" spans="2:17" x14ac:dyDescent="0.35">
      <c r="B49" s="5" t="str">
        <f>Ginger!B23</f>
        <v>Ginger Hotel – Noida Sector 63</v>
      </c>
      <c r="C49" s="5">
        <f>Ginger!C23</f>
        <v>83</v>
      </c>
      <c r="D49" s="5">
        <f>Ginger!D23</f>
        <v>2315</v>
      </c>
      <c r="E49" s="11">
        <f>Ginger!G23</f>
        <v>2.8053170000000005</v>
      </c>
      <c r="F49" s="11">
        <f>Ginger!H23</f>
        <v>3.5066462500000006</v>
      </c>
      <c r="G49" s="11">
        <f>Ginger!I23</f>
        <v>4.2079755000000008</v>
      </c>
      <c r="H49" s="11">
        <f>Ginger!J23</f>
        <v>4.9093047500000004</v>
      </c>
      <c r="K49" s="5" t="str">
        <f>'Indian Hotels'!B75</f>
        <v>Taj Green Cove Resort &amp; Spa, Kovalam</v>
      </c>
      <c r="L49" s="5">
        <f>'Indian Hotels'!C75</f>
        <v>59</v>
      </c>
      <c r="M49" s="5">
        <f>'Indian Hotels'!D75</f>
        <v>11000</v>
      </c>
      <c r="N49" s="11">
        <f>'Indian Hotels'!H75</f>
        <v>9.4753999999999987</v>
      </c>
      <c r="O49" s="11">
        <f>'Indian Hotels'!I75</f>
        <v>11.844249999999999</v>
      </c>
      <c r="P49" s="11">
        <f>'Indian Hotels'!J75</f>
        <v>14.213099999999997</v>
      </c>
      <c r="Q49" s="11">
        <f>'Indian Hotels'!K75</f>
        <v>16.581949999999996</v>
      </c>
    </row>
    <row r="50" spans="2:17" x14ac:dyDescent="0.35">
      <c r="B50" s="5" t="str">
        <f>Ginger!B24</f>
        <v>Ginger Hotel – Pantnagar</v>
      </c>
      <c r="C50" s="5">
        <f>Ginger!C24</f>
        <v>98</v>
      </c>
      <c r="D50" s="5">
        <f>Ginger!D24</f>
        <v>2349</v>
      </c>
      <c r="E50" s="11">
        <f>Ginger!G24</f>
        <v>3.3609492000000003</v>
      </c>
      <c r="F50" s="11">
        <f>Ginger!H24</f>
        <v>4.2011865000000004</v>
      </c>
      <c r="G50" s="11">
        <f>Ginger!I24</f>
        <v>5.0414238000000005</v>
      </c>
      <c r="H50" s="11">
        <f>Ginger!J24</f>
        <v>5.8816610999999996</v>
      </c>
      <c r="K50" s="5" t="str">
        <f>'Indian Hotels'!B77</f>
        <v>Vivanta Sawai Madhopur Lodge</v>
      </c>
      <c r="L50" s="5">
        <f>'Indian Hotels'!C77</f>
        <v>36</v>
      </c>
      <c r="M50" s="5">
        <f>'Indian Hotels'!D77</f>
        <v>20459</v>
      </c>
      <c r="N50" s="11">
        <f>'Indian Hotels'!H77</f>
        <v>10.753250400000002</v>
      </c>
      <c r="O50" s="11">
        <f>'Indian Hotels'!I77</f>
        <v>13.441563000000002</v>
      </c>
      <c r="P50" s="11">
        <f>'Indian Hotels'!J77</f>
        <v>16.129875600000002</v>
      </c>
      <c r="Q50" s="11">
        <f>'Indian Hotels'!K77</f>
        <v>18.818188200000002</v>
      </c>
    </row>
    <row r="51" spans="2:17" x14ac:dyDescent="0.35">
      <c r="B51" s="5" t="str">
        <f>Ginger!B25</f>
        <v>Ginger Hotel - Pune (Wakad)</v>
      </c>
      <c r="C51" s="5">
        <f>Ginger!C25</f>
        <v>128</v>
      </c>
      <c r="D51" s="5">
        <f>Ginger!D25</f>
        <v>2294</v>
      </c>
      <c r="E51" s="11">
        <f>Ginger!G25</f>
        <v>4.2870271999999998</v>
      </c>
      <c r="F51" s="11">
        <f>Ginger!H25</f>
        <v>5.358784</v>
      </c>
      <c r="G51" s="11">
        <f>Ginger!I25</f>
        <v>6.4305408000000002</v>
      </c>
      <c r="H51" s="11">
        <f>Ginger!J25</f>
        <v>7.5022976000000003</v>
      </c>
      <c r="K51" s="5" t="str">
        <f>'Indian Hotels'!B78</f>
        <v>Vivanta Katra</v>
      </c>
      <c r="L51" s="5">
        <f>'Indian Hotels'!C78</f>
        <v>77</v>
      </c>
      <c r="M51" s="5">
        <f>'Indian Hotels'!D78</f>
        <v>4230</v>
      </c>
      <c r="N51" s="11">
        <f>'Indian Hotels'!H78</f>
        <v>4.7553660000000013</v>
      </c>
      <c r="O51" s="11">
        <f>'Indian Hotels'!I78</f>
        <v>5.944207500000001</v>
      </c>
      <c r="P51" s="11">
        <f>'Indian Hotels'!J78</f>
        <v>7.1330490000000006</v>
      </c>
      <c r="Q51" s="11">
        <f>'Indian Hotels'!K78</f>
        <v>8.3218905000000003</v>
      </c>
    </row>
    <row r="52" spans="2:17" x14ac:dyDescent="0.35">
      <c r="B52" s="5" t="str">
        <f>Ginger!B26</f>
        <v>Ginger Hotel - Pune (Pimpri)</v>
      </c>
      <c r="C52" s="5">
        <f>Ginger!C26</f>
        <v>97</v>
      </c>
      <c r="D52" s="5">
        <f>Ginger!D26</f>
        <v>1464</v>
      </c>
      <c r="E52" s="11">
        <f>Ginger!G26</f>
        <v>2.0733168000000002</v>
      </c>
      <c r="F52" s="11">
        <f>Ginger!H26</f>
        <v>2.5916460000000003</v>
      </c>
      <c r="G52" s="11">
        <f>Ginger!I26</f>
        <v>3.1099752000000001</v>
      </c>
      <c r="H52" s="11">
        <f>Ginger!J26</f>
        <v>3.6283044000000002</v>
      </c>
      <c r="K52" s="5" t="str">
        <f>'Indian Hotels'!B79</f>
        <v>The Gateway Hotel Gir Forest Junagadh</v>
      </c>
      <c r="L52" s="5">
        <f>'Indian Hotels'!C79</f>
        <v>28</v>
      </c>
      <c r="M52" s="5">
        <f>'Indian Hotels'!D79</f>
        <v>10865</v>
      </c>
      <c r="N52" s="11">
        <f>'Indian Hotels'!H79</f>
        <v>4.4416119999999992</v>
      </c>
      <c r="O52" s="11">
        <f>'Indian Hotels'!I79</f>
        <v>5.552014999999999</v>
      </c>
      <c r="P52" s="11">
        <f>'Indian Hotels'!J79</f>
        <v>6.6624179999999988</v>
      </c>
      <c r="Q52" s="11">
        <f>'Indian Hotels'!K79</f>
        <v>7.7728209999999986</v>
      </c>
    </row>
    <row r="53" spans="2:17" x14ac:dyDescent="0.35">
      <c r="B53" s="5" t="str">
        <f>Ginger!B27</f>
        <v>Ginger Hotel – Surat</v>
      </c>
      <c r="C53" s="5">
        <f>Ginger!C27</f>
        <v>98</v>
      </c>
      <c r="D53" s="5">
        <f>Ginger!D27</f>
        <v>2472</v>
      </c>
      <c r="E53" s="11">
        <f>Ginger!G27</f>
        <v>3.5369375999999999</v>
      </c>
      <c r="F53" s="11">
        <f>Ginger!H27</f>
        <v>4.4211719999999994</v>
      </c>
      <c r="G53" s="11">
        <f>Ginger!I27</f>
        <v>5.305406399999999</v>
      </c>
      <c r="H53" s="11">
        <f>Ginger!J27</f>
        <v>6.1896407999999994</v>
      </c>
      <c r="K53" s="5" t="str">
        <f>'Indian Hotels'!B80</f>
        <v>The Gateway Hotel Ramgarh Lodge Jaipur</v>
      </c>
      <c r="L53" s="5">
        <f>'Indian Hotels'!C80</f>
        <v>14</v>
      </c>
      <c r="M53" s="5">
        <f>'Indian Hotels'!D80</f>
        <v>7617</v>
      </c>
      <c r="N53" s="11">
        <f>'Indian Hotels'!H80</f>
        <v>1.5569147999999999</v>
      </c>
      <c r="O53" s="11">
        <f>'Indian Hotels'!I80</f>
        <v>1.9461434999999998</v>
      </c>
      <c r="P53" s="11">
        <f>'Indian Hotels'!J80</f>
        <v>2.3353721999999997</v>
      </c>
      <c r="Q53" s="11">
        <f>'Indian Hotels'!K80</f>
        <v>2.7246008999999995</v>
      </c>
    </row>
    <row r="54" spans="2:17" x14ac:dyDescent="0.35">
      <c r="B54" s="5" t="str">
        <f>Ginger!B28</f>
        <v>Ginger Hotel – Thane</v>
      </c>
      <c r="C54" s="5">
        <f>Ginger!C28</f>
        <v>46</v>
      </c>
      <c r="D54" s="5">
        <f>Ginger!D28</f>
        <v>2294</v>
      </c>
      <c r="E54" s="11">
        <f>Ginger!G28</f>
        <v>1.5406504000000005</v>
      </c>
      <c r="F54" s="11">
        <f>Ginger!H28</f>
        <v>1.9258130000000004</v>
      </c>
      <c r="G54" s="11">
        <f>Ginger!I28</f>
        <v>2.3109756000000004</v>
      </c>
      <c r="H54" s="11">
        <f>Ginger!J28</f>
        <v>2.6961382</v>
      </c>
      <c r="K54" s="5" t="str">
        <f>'Indian Hotels'!B81</f>
        <v>Sawai Man Mahal, Jaipur-Wedding Centre</v>
      </c>
      <c r="L54" s="5">
        <f>'Indian Hotels'!C81</f>
        <v>0</v>
      </c>
      <c r="M54" s="5">
        <f>'Indian Hotels'!D81</f>
        <v>0</v>
      </c>
      <c r="N54" s="11">
        <f>'Indian Hotels'!H81</f>
        <v>0</v>
      </c>
      <c r="O54" s="11">
        <f>'Indian Hotels'!I81</f>
        <v>0</v>
      </c>
      <c r="P54" s="11">
        <f>'Indian Hotels'!J81</f>
        <v>0</v>
      </c>
      <c r="Q54" s="11">
        <f>'Indian Hotels'!K81</f>
        <v>0</v>
      </c>
    </row>
    <row r="55" spans="2:17" x14ac:dyDescent="0.35">
      <c r="B55" s="5" t="str">
        <f>Ginger!B30</f>
        <v>Ginger Hotel – Vadodara</v>
      </c>
      <c r="C55" s="5">
        <f>Ginger!C30</f>
        <v>99</v>
      </c>
      <c r="D55" s="5">
        <f>Ginger!D30</f>
        <v>2799</v>
      </c>
      <c r="E55" s="11">
        <f>Ginger!G30</f>
        <v>4.0456746000000008</v>
      </c>
      <c r="F55" s="11">
        <f>Ginger!H30</f>
        <v>5.0570932500000012</v>
      </c>
      <c r="G55" s="11">
        <f>Ginger!I30</f>
        <v>6.0685119000000007</v>
      </c>
      <c r="H55" s="11">
        <f>Ginger!J30</f>
        <v>7.0799305500000003</v>
      </c>
      <c r="K55" s="5" t="str">
        <f>Ginger!B5</f>
        <v>Ginger Hotel - Agartala</v>
      </c>
      <c r="L55" s="5">
        <f>Ginger!C5</f>
        <v>94</v>
      </c>
      <c r="M55" s="5">
        <f>Ginger!D5</f>
        <v>3033</v>
      </c>
      <c r="N55" s="11">
        <f>Ginger!G5</f>
        <v>4.1624892000000004</v>
      </c>
      <c r="O55" s="11">
        <f>Ginger!H5</f>
        <v>5.2031115000000003</v>
      </c>
      <c r="P55" s="11">
        <f>Ginger!I5</f>
        <v>6.2437338000000002</v>
      </c>
      <c r="Q55" s="11">
        <f>Ginger!J5</f>
        <v>7.2843561000000001</v>
      </c>
    </row>
    <row r="56" spans="2:17" x14ac:dyDescent="0.35">
      <c r="B56" s="5" t="str">
        <f>Ginger!B31</f>
        <v>Ginger TCS Cochin</v>
      </c>
      <c r="C56" s="5">
        <f>Ginger!C31</f>
        <v>38</v>
      </c>
      <c r="D56" s="5">
        <f>Ginger!D31</f>
        <v>6795</v>
      </c>
      <c r="E56" s="11">
        <f>Ginger!G31</f>
        <v>3.7698659999999999</v>
      </c>
      <c r="F56" s="11">
        <f>Ginger!H31</f>
        <v>4.7123324999999996</v>
      </c>
      <c r="G56" s="11">
        <f>Ginger!I31</f>
        <v>5.6547989999999997</v>
      </c>
      <c r="H56" s="11">
        <f>Ginger!J31</f>
        <v>6.5972654999999998</v>
      </c>
      <c r="K56" s="5" t="str">
        <f>Ginger!B12</f>
        <v>Ginger Hotel – Goa, Panaji</v>
      </c>
      <c r="L56" s="5">
        <f>Ginger!C12</f>
        <v>111</v>
      </c>
      <c r="M56" s="5">
        <f>Ginger!D12</f>
        <v>2292</v>
      </c>
      <c r="N56" s="11">
        <f>Ginger!G12</f>
        <v>3.7144152000000008</v>
      </c>
      <c r="O56" s="11">
        <f>Ginger!H12</f>
        <v>4.6430190000000007</v>
      </c>
      <c r="P56" s="11">
        <f>Ginger!I12</f>
        <v>5.5716228000000001</v>
      </c>
      <c r="Q56" s="11">
        <f>Ginger!J12</f>
        <v>6.5002266000000004</v>
      </c>
    </row>
    <row r="57" spans="2:17" x14ac:dyDescent="0.35">
      <c r="B57" s="5" t="str">
        <f>Ginger!B32</f>
        <v>Ginger TCS Nivant (Pune)</v>
      </c>
      <c r="C57" s="5">
        <f>Ginger!C32</f>
        <v>92</v>
      </c>
      <c r="D57" s="5">
        <f>Ginger!D32</f>
        <v>2000</v>
      </c>
      <c r="E57" s="11">
        <f>Ginger!G32</f>
        <v>2.6864000000000008</v>
      </c>
      <c r="F57" s="11">
        <f>Ginger!H32</f>
        <v>3.3580000000000005</v>
      </c>
      <c r="G57" s="11">
        <f>Ginger!I32</f>
        <v>4.0296000000000003</v>
      </c>
      <c r="H57" s="11">
        <f>Ginger!J32</f>
        <v>4.7012</v>
      </c>
      <c r="K57" s="5" t="str">
        <f>Ginger!B13</f>
        <v>Ginger Hotel – Guwahati</v>
      </c>
      <c r="L57" s="5">
        <f>Ginger!C13</f>
        <v>70</v>
      </c>
      <c r="M57" s="5">
        <f>Ginger!D13</f>
        <v>2023</v>
      </c>
      <c r="N57" s="11">
        <f>Ginger!G13</f>
        <v>2.0675060000000003</v>
      </c>
      <c r="O57" s="11">
        <f>Ginger!H13</f>
        <v>2.5843825000000002</v>
      </c>
      <c r="P57" s="11">
        <f>Ginger!I13</f>
        <v>3.1012590000000002</v>
      </c>
      <c r="Q57" s="11">
        <f>Ginger!J13</f>
        <v>3.6181355000000002</v>
      </c>
    </row>
    <row r="58" spans="2:17" x14ac:dyDescent="0.35">
      <c r="B58" s="5" t="str">
        <f>Ginger!B33</f>
        <v>Ginger TCS Siruseri</v>
      </c>
      <c r="C58" s="5">
        <f>Ginger!C33</f>
        <v>94</v>
      </c>
      <c r="D58" s="5">
        <f>Ginger!D33</f>
        <v>2000</v>
      </c>
      <c r="E58" s="11">
        <f>Ginger!G33</f>
        <v>2.7448000000000006</v>
      </c>
      <c r="F58" s="11">
        <f>Ginger!H33</f>
        <v>3.4310000000000005</v>
      </c>
      <c r="G58" s="11">
        <f>Ginger!I33</f>
        <v>4.1172000000000004</v>
      </c>
      <c r="H58" s="11">
        <f>Ginger!J33</f>
        <v>4.8033999999999999</v>
      </c>
      <c r="K58" s="5" t="str">
        <f>Ginger!B14</f>
        <v>Ginger Hotel – Indore</v>
      </c>
      <c r="L58" s="5">
        <f>Ginger!C14</f>
        <v>95</v>
      </c>
      <c r="M58" s="5">
        <f>Ginger!D14</f>
        <v>1392</v>
      </c>
      <c r="N58" s="11">
        <f>Ginger!G14</f>
        <v>1.9307040000000002</v>
      </c>
      <c r="O58" s="11">
        <f>Ginger!H14</f>
        <v>2.4133800000000001</v>
      </c>
      <c r="P58" s="11">
        <f>Ginger!I14</f>
        <v>2.8960560000000002</v>
      </c>
      <c r="Q58" s="11">
        <f>Ginger!J14</f>
        <v>3.3787319999999998</v>
      </c>
    </row>
    <row r="59" spans="2:17" x14ac:dyDescent="0.35">
      <c r="B59" s="5" t="str">
        <f>Ginger!B34</f>
        <v>Ginger Hotel – Noida Sector 63 (New)</v>
      </c>
      <c r="C59" s="5">
        <f>Ginger!C34</f>
        <v>96</v>
      </c>
      <c r="D59" s="5">
        <f>Ginger!D34</f>
        <v>2315</v>
      </c>
      <c r="E59" s="11">
        <f>Ginger!G34</f>
        <v>3.2447040000000009</v>
      </c>
      <c r="F59" s="11">
        <f>Ginger!H34</f>
        <v>4.055880000000001</v>
      </c>
      <c r="G59" s="11">
        <f>Ginger!I34</f>
        <v>4.8670560000000007</v>
      </c>
      <c r="H59" s="11">
        <f>Ginger!J34</f>
        <v>5.6782320000000004</v>
      </c>
      <c r="K59" s="5" t="str">
        <f>Ginger!B15</f>
        <v>Ginger Hotel – Jaipur</v>
      </c>
      <c r="L59" s="5">
        <f>Ginger!C15</f>
        <v>103</v>
      </c>
      <c r="M59" s="5">
        <f>Ginger!D15</f>
        <v>1983</v>
      </c>
      <c r="N59" s="11">
        <f>Ginger!G15</f>
        <v>2.9820354</v>
      </c>
      <c r="O59" s="11">
        <f>Ginger!H15</f>
        <v>3.7275442499999998</v>
      </c>
      <c r="P59" s="11">
        <f>Ginger!I15</f>
        <v>4.4730530999999996</v>
      </c>
      <c r="Q59" s="11">
        <f>Ginger!J15</f>
        <v>5.2185619499999989</v>
      </c>
    </row>
    <row r="60" spans="2:17" x14ac:dyDescent="0.35">
      <c r="B60" s="5" t="str">
        <f>Ginger!B35</f>
        <v>Ginger Hotel – Vapi</v>
      </c>
      <c r="C60" s="5">
        <f>Ginger!C35</f>
        <v>90</v>
      </c>
      <c r="D60" s="5">
        <f>Ginger!D35</f>
        <v>2023</v>
      </c>
      <c r="E60" s="11">
        <f>Ginger!G35</f>
        <v>2.6582219999999999</v>
      </c>
      <c r="F60" s="11">
        <f>Ginger!H35</f>
        <v>3.3227774999999995</v>
      </c>
      <c r="G60" s="11">
        <f>Ginger!I35</f>
        <v>3.9873329999999991</v>
      </c>
      <c r="H60" s="11">
        <f>Ginger!J35</f>
        <v>4.6518884999999992</v>
      </c>
      <c r="K60" s="5" t="str">
        <f>Ginger!B19</f>
        <v>Ginger Hotel – Mysore</v>
      </c>
      <c r="L60" s="5">
        <f>Ginger!C19</f>
        <v>98</v>
      </c>
      <c r="M60" s="5">
        <f>Ginger!D19</f>
        <v>2971</v>
      </c>
      <c r="N60" s="11">
        <f>Ginger!G19</f>
        <v>4.2509068000000001</v>
      </c>
      <c r="O60" s="11">
        <f>Ginger!H19</f>
        <v>5.3136334999999999</v>
      </c>
      <c r="P60" s="11">
        <f>Ginger!I19</f>
        <v>6.3763601999999997</v>
      </c>
      <c r="Q60" s="11">
        <f>Ginger!J19</f>
        <v>7.4390868999999986</v>
      </c>
    </row>
    <row r="61" spans="2:17" x14ac:dyDescent="0.35">
      <c r="B61" s="5" t="str">
        <f>Ginger!B36</f>
        <v>Ginger Hotel – Mumbai, Andheri East</v>
      </c>
      <c r="C61" s="5">
        <f>Ginger!C36</f>
        <v>142</v>
      </c>
      <c r="D61" s="5">
        <f>Ginger!D36</f>
        <v>2426</v>
      </c>
      <c r="E61" s="11">
        <f>Ginger!G36</f>
        <v>5.0295832000000003</v>
      </c>
      <c r="F61" s="11">
        <f>Ginger!H36</f>
        <v>6.2869789999999997</v>
      </c>
      <c r="G61" s="11">
        <f>Ginger!I36</f>
        <v>7.544374799999999</v>
      </c>
      <c r="H61" s="11">
        <f>Ginger!J36</f>
        <v>8.8017705999999993</v>
      </c>
      <c r="K61" s="5" t="str">
        <f>Ginger!B20</f>
        <v>Ginger Hotel – Nashik</v>
      </c>
      <c r="L61" s="5">
        <f>Ginger!C20</f>
        <v>92</v>
      </c>
      <c r="M61" s="5">
        <f>Ginger!D20</f>
        <v>3146</v>
      </c>
      <c r="N61" s="11">
        <f>Ginger!G20</f>
        <v>4.2257072000000013</v>
      </c>
      <c r="O61" s="11">
        <f>Ginger!H20</f>
        <v>5.282134000000001</v>
      </c>
      <c r="P61" s="11">
        <f>Ginger!I20</f>
        <v>6.3385608000000007</v>
      </c>
      <c r="Q61" s="11">
        <f>Ginger!J20</f>
        <v>7.3949876000000003</v>
      </c>
    </row>
    <row r="62" spans="2:17" x14ac:dyDescent="0.35">
      <c r="B62" s="5" t="str">
        <f>Ginger!B38</f>
        <v>Ginger Hotel - Aurangabad</v>
      </c>
      <c r="C62" s="5">
        <f>Ginger!C38</f>
        <v>63</v>
      </c>
      <c r="D62" s="5">
        <f>Ginger!D38</f>
        <v>3875</v>
      </c>
      <c r="E62" s="11">
        <f>Ginger!G38</f>
        <v>3.5642250000000004</v>
      </c>
      <c r="F62" s="11">
        <f>Ginger!H38</f>
        <v>4.4552812500000005</v>
      </c>
      <c r="G62" s="11">
        <f>Ginger!I38</f>
        <v>5.3463375000000006</v>
      </c>
      <c r="H62" s="11">
        <f>Ginger!J38</f>
        <v>6.2373937499999998</v>
      </c>
      <c r="K62" s="5" t="str">
        <f>Ginger!B29</f>
        <v>Ginger Hotel – Thiruvananthapuram</v>
      </c>
      <c r="L62" s="5">
        <f>Ginger!C29</f>
        <v>101</v>
      </c>
      <c r="M62" s="5">
        <f>Ginger!D29</f>
        <v>2294</v>
      </c>
      <c r="N62" s="11">
        <f>Ginger!G29</f>
        <v>3.3827324000000001</v>
      </c>
      <c r="O62" s="11">
        <f>Ginger!H29</f>
        <v>4.2284154999999997</v>
      </c>
      <c r="P62" s="11">
        <f>Ginger!I29</f>
        <v>5.0740985999999992</v>
      </c>
      <c r="Q62" s="11">
        <f>Ginger!J29</f>
        <v>5.9197816999999988</v>
      </c>
    </row>
    <row r="63" spans="2:17" x14ac:dyDescent="0.35">
      <c r="B63" s="5" t="str">
        <f>Ginger!B39</f>
        <v>Ginger Hotel - Sanand</v>
      </c>
      <c r="C63" s="5">
        <f>Ginger!C39</f>
        <v>104</v>
      </c>
      <c r="D63" s="5">
        <f>Ginger!D39</f>
        <v>3299</v>
      </c>
      <c r="E63" s="11">
        <f>Ginger!G39</f>
        <v>5.0092016000000008</v>
      </c>
      <c r="F63" s="11">
        <f>Ginger!H39</f>
        <v>6.2615020000000001</v>
      </c>
      <c r="G63" s="11">
        <f>Ginger!I39</f>
        <v>7.5138024000000003</v>
      </c>
      <c r="H63" s="11">
        <f>Ginger!J39</f>
        <v>8.7661028000000005</v>
      </c>
      <c r="K63" s="5" t="str">
        <f>Ginger!B37</f>
        <v>Ginger Hotel - Lucknow</v>
      </c>
      <c r="L63" s="5">
        <f>Ginger!C37</f>
        <v>72</v>
      </c>
      <c r="M63" s="5">
        <f>Ginger!D37</f>
        <v>3359</v>
      </c>
      <c r="N63" s="11">
        <f>Ginger!G37</f>
        <v>3.5309808</v>
      </c>
      <c r="O63" s="11">
        <f>Ginger!H37</f>
        <v>4.4137259999999996</v>
      </c>
      <c r="P63" s="11">
        <f>Ginger!I37</f>
        <v>5.2964711999999992</v>
      </c>
      <c r="Q63" s="11">
        <f>Ginger!J37</f>
        <v>6.1792163999999996</v>
      </c>
    </row>
    <row r="64" spans="2:17" x14ac:dyDescent="0.35">
      <c r="B64" s="5" t="str">
        <f>Ginger!B41</f>
        <v>Ginger Hotel - Patna</v>
      </c>
      <c r="C64" s="5">
        <f>Ginger!C41</f>
        <v>70</v>
      </c>
      <c r="D64" s="5">
        <f>Ginger!D41</f>
        <v>4717</v>
      </c>
      <c r="E64" s="11">
        <f>Ginger!G41</f>
        <v>4.8207740000000001</v>
      </c>
      <c r="F64" s="11">
        <f>Ginger!H41</f>
        <v>6.0259674999999993</v>
      </c>
      <c r="G64" s="11">
        <f>Ginger!I41</f>
        <v>7.2311609999999993</v>
      </c>
      <c r="H64" s="11">
        <f>Ginger!J41</f>
        <v>8.4363544999999984</v>
      </c>
      <c r="K64" s="5" t="str">
        <f>Ginger!B40</f>
        <v>Ginger Hotel - Madgaon, Goa</v>
      </c>
      <c r="L64" s="5">
        <f>Ginger!C40</f>
        <v>39</v>
      </c>
      <c r="M64" s="5">
        <f>Ginger!D40</f>
        <v>2664</v>
      </c>
      <c r="N64" s="11">
        <f>Ginger!G40</f>
        <v>1.5168816000000005</v>
      </c>
      <c r="O64" s="11">
        <f>Ginger!H40</f>
        <v>1.8961020000000004</v>
      </c>
      <c r="P64" s="11">
        <f>Ginger!I40</f>
        <v>2.2753224000000003</v>
      </c>
      <c r="Q64" s="11">
        <f>Ginger!J40</f>
        <v>2.6545428000000002</v>
      </c>
    </row>
    <row r="65" spans="2:17" x14ac:dyDescent="0.35">
      <c r="B65" s="5" t="str">
        <f>Ginger!B42</f>
        <v>Ginger Hotel - Kalinganagar</v>
      </c>
      <c r="C65" s="5">
        <f>Ginger!C42</f>
        <v>93</v>
      </c>
      <c r="D65" s="5">
        <f>Ginger!D42</f>
        <v>3996</v>
      </c>
      <c r="E65" s="11">
        <f>Ginger!G42</f>
        <v>5.4257688000000002</v>
      </c>
      <c r="F65" s="11">
        <f>Ginger!H42</f>
        <v>6.7822109999999993</v>
      </c>
      <c r="G65" s="11">
        <f>Ginger!I42</f>
        <v>8.1386531999999985</v>
      </c>
      <c r="H65" s="11">
        <f>Ginger!J42</f>
        <v>9.4950953999999985</v>
      </c>
      <c r="K65" s="5" t="str">
        <f>Ginger!B49</f>
        <v>Ginger Hotel - Katra, Jammu</v>
      </c>
      <c r="L65" s="5">
        <f>Ginger!C49</f>
        <v>80</v>
      </c>
      <c r="M65" s="5">
        <f>Ginger!D49</f>
        <v>2291</v>
      </c>
      <c r="N65" s="11">
        <f>Ginger!G49</f>
        <v>2.6758879999999996</v>
      </c>
      <c r="O65" s="11">
        <f>Ginger!H49</f>
        <v>3.3448599999999993</v>
      </c>
      <c r="P65" s="11">
        <f>Ginger!I49</f>
        <v>4.013831999999999</v>
      </c>
      <c r="Q65" s="11">
        <f>Ginger!J49</f>
        <v>4.6828039999999991</v>
      </c>
    </row>
    <row r="66" spans="2:17" x14ac:dyDescent="0.35">
      <c r="B66" s="5" t="str">
        <f>Ginger!B43</f>
        <v>Ginger TCS - BKC</v>
      </c>
      <c r="C66" s="5">
        <f>Ginger!C43</f>
        <v>30</v>
      </c>
      <c r="D66" s="5">
        <f>Ginger!D43</f>
        <v>3000</v>
      </c>
      <c r="E66" s="11">
        <f>Ginger!G43</f>
        <v>1.3140000000000001</v>
      </c>
      <c r="F66" s="11">
        <f>Ginger!H43</f>
        <v>1.6425000000000001</v>
      </c>
      <c r="G66" s="11">
        <f>Ginger!I43</f>
        <v>1.9710000000000001</v>
      </c>
      <c r="H66" s="11">
        <f>Ginger!J43</f>
        <v>2.2995000000000001</v>
      </c>
      <c r="K66" s="5" t="str">
        <f>Ginger!B50</f>
        <v>Ginger Hotel – Tirupur</v>
      </c>
      <c r="L66" s="5">
        <f>Ginger!C50</f>
        <v>91</v>
      </c>
      <c r="M66" s="5">
        <f>Ginger!D50</f>
        <v>3629</v>
      </c>
      <c r="N66" s="11">
        <f>Ginger!G50</f>
        <v>4.8214894000000008</v>
      </c>
      <c r="O66" s="11">
        <f>Ginger!H50</f>
        <v>6.0268617500000001</v>
      </c>
      <c r="P66" s="11">
        <f>Ginger!I50</f>
        <v>7.2322341000000003</v>
      </c>
      <c r="Q66" s="11">
        <f>Ginger!J50</f>
        <v>8.4376064500000005</v>
      </c>
    </row>
    <row r="67" spans="2:17" x14ac:dyDescent="0.35">
      <c r="B67" s="5" t="str">
        <f>Ginger!B44</f>
        <v>Ginger Tata Steel - Jamshedpur</v>
      </c>
      <c r="C67" s="5">
        <f>Ginger!C44</f>
        <v>32</v>
      </c>
      <c r="D67" s="5">
        <f>Ginger!D44</f>
        <v>3226</v>
      </c>
      <c r="E67" s="11">
        <f>Ginger!G44</f>
        <v>1.5071871999999997</v>
      </c>
      <c r="F67" s="11">
        <f>Ginger!H44</f>
        <v>1.8839839999999997</v>
      </c>
      <c r="G67" s="11">
        <f>Ginger!I44</f>
        <v>2.2607807999999996</v>
      </c>
      <c r="H67" s="11">
        <f>Ginger!J44</f>
        <v>2.6375775999999997</v>
      </c>
      <c r="K67" s="5" t="str">
        <f>Ginger!B51</f>
        <v>Ginger Hotel – Vizag</v>
      </c>
      <c r="L67" s="5">
        <f>Ginger!C51</f>
        <v>57</v>
      </c>
      <c r="M67" s="5">
        <f>Ginger!D51</f>
        <v>2719</v>
      </c>
      <c r="N67" s="11">
        <f>Ginger!G51</f>
        <v>2.2627517999999998</v>
      </c>
      <c r="O67" s="11">
        <f>Ginger!H51</f>
        <v>2.8284397499999998</v>
      </c>
      <c r="P67" s="11">
        <f>Ginger!I51</f>
        <v>3.3941276999999999</v>
      </c>
      <c r="Q67" s="11">
        <f>Ginger!J51</f>
        <v>3.9598156499999999</v>
      </c>
    </row>
    <row r="68" spans="2:17" x14ac:dyDescent="0.35">
      <c r="B68" s="5" t="str">
        <f>Ginger!B48</f>
        <v>Ginger Hotel - Manesar</v>
      </c>
      <c r="C68" s="5">
        <f>Ginger!C48</f>
        <v>92</v>
      </c>
      <c r="D68" s="5">
        <f>Ginger!D48</f>
        <v>3374</v>
      </c>
      <c r="E68" s="11">
        <f>Ginger!G48</f>
        <v>4.5319567999999988</v>
      </c>
      <c r="F68" s="11">
        <f>Ginger!H48</f>
        <v>5.6649459999999987</v>
      </c>
      <c r="G68" s="11">
        <f>Ginger!I48</f>
        <v>6.7979351999999986</v>
      </c>
      <c r="H68" s="11">
        <f>Ginger!J48</f>
        <v>7.9309243999999985</v>
      </c>
      <c r="K68" s="5" t="str">
        <f>Ginger!B57</f>
        <v>Ginger Hotel - Dwarka</v>
      </c>
      <c r="L68" s="5">
        <f>Ginger!C57</f>
        <v>98</v>
      </c>
      <c r="M68" s="5">
        <f>Ginger!D57</f>
        <v>4499</v>
      </c>
      <c r="N68" s="11">
        <f>Ginger!G57</f>
        <v>6.4371691999999996</v>
      </c>
      <c r="O68" s="11">
        <f>Ginger!H57</f>
        <v>8.0464614999999995</v>
      </c>
      <c r="P68" s="11">
        <f>Ginger!I57</f>
        <v>9.6557537999999994</v>
      </c>
      <c r="Q68" s="11">
        <f>Ginger!J57</f>
        <v>11.265046099999999</v>
      </c>
    </row>
    <row r="69" spans="2:17" x14ac:dyDescent="0.35">
      <c r="B69" s="5" t="str">
        <f>Ginger!B52</f>
        <v>Ginger Hotel - Ahmedabad, Satellite</v>
      </c>
      <c r="C69" s="5">
        <f>Ginger!C52</f>
        <v>36</v>
      </c>
      <c r="D69" s="5">
        <f>Ginger!D52</f>
        <v>1295</v>
      </c>
      <c r="E69" s="11">
        <f>Ginger!G52</f>
        <v>0.68065200000000003</v>
      </c>
      <c r="F69" s="11">
        <f>Ginger!H52</f>
        <v>0.85081499999999999</v>
      </c>
      <c r="G69" s="11">
        <f>Ginger!I52</f>
        <v>1.0209779999999999</v>
      </c>
      <c r="H69" s="11">
        <f>Ginger!J52</f>
        <v>1.1911409999999998</v>
      </c>
      <c r="K69" s="5" t="str">
        <f>Ginger!B55</f>
        <v>Ginger Hotel - Goa, Dona Paula</v>
      </c>
      <c r="L69" s="5">
        <f>Ginger!C55</f>
        <v>24</v>
      </c>
      <c r="M69" s="5">
        <f>Ginger!D55</f>
        <v>2454</v>
      </c>
      <c r="N69" s="11">
        <f>Ginger!G55</f>
        <v>0.85988160000000002</v>
      </c>
      <c r="O69" s="11">
        <f>Ginger!H55</f>
        <v>1.0748519999999999</v>
      </c>
      <c r="P69" s="11">
        <f>Ginger!I55</f>
        <v>1.2898223999999998</v>
      </c>
      <c r="Q69" s="11">
        <f>Ginger!J55</f>
        <v>1.5047927999999997</v>
      </c>
    </row>
    <row r="70" spans="2:17" x14ac:dyDescent="0.35">
      <c r="B70" s="5" t="str">
        <f>Ginger!B53</f>
        <v>Ginger Hotel - Ahmedabad, S.G. Road</v>
      </c>
      <c r="C70" s="5">
        <f>Ginger!C53</f>
        <v>44</v>
      </c>
      <c r="D70" s="5">
        <f>Ginger!D53</f>
        <v>1916</v>
      </c>
      <c r="E70" s="11">
        <f>Ginger!G53</f>
        <v>1.2308383999999999</v>
      </c>
      <c r="F70" s="11">
        <f>Ginger!H53</f>
        <v>1.5385479999999998</v>
      </c>
      <c r="G70" s="11">
        <f>Ginger!I53</f>
        <v>1.8462575999999997</v>
      </c>
      <c r="H70" s="11">
        <f>Ginger!J53</f>
        <v>2.1539671999999994</v>
      </c>
      <c r="K70" s="5" t="str">
        <f>Ginger!B60</f>
        <v>Ginger Hotel - Pudducherry</v>
      </c>
      <c r="L70" s="5">
        <f>Ginger!C60</f>
        <v>94</v>
      </c>
      <c r="M70" s="5">
        <f>Ginger!D60</f>
        <v>2050</v>
      </c>
      <c r="N70" s="11">
        <f>Ginger!G60</f>
        <v>2.8134200000000007</v>
      </c>
      <c r="O70" s="11">
        <f>Ginger!H60</f>
        <v>3.5167750000000004</v>
      </c>
      <c r="P70" s="11">
        <f>Ginger!I60</f>
        <v>4.2201300000000002</v>
      </c>
      <c r="Q70" s="11">
        <f>Ginger!J60</f>
        <v>4.9234850000000003</v>
      </c>
    </row>
    <row r="71" spans="2:17" x14ac:dyDescent="0.35">
      <c r="B71" s="5" t="str">
        <f>Ginger!B54</f>
        <v>Ginger Hotel - Gurugram</v>
      </c>
      <c r="C71" s="5">
        <f>Ginger!C54</f>
        <v>77</v>
      </c>
      <c r="D71" s="5">
        <f>Ginger!D54</f>
        <v>3000</v>
      </c>
      <c r="E71" s="11">
        <f>Ginger!G54</f>
        <v>3.3726000000000007</v>
      </c>
      <c r="F71" s="11">
        <f>Ginger!H54</f>
        <v>4.2157500000000008</v>
      </c>
      <c r="G71" s="11">
        <f>Ginger!I54</f>
        <v>5.0589000000000004</v>
      </c>
      <c r="H71" s="11">
        <f>Ginger!J54</f>
        <v>5.90205</v>
      </c>
      <c r="K71" s="5" t="str">
        <f>Ginger!B61</f>
        <v>Ginger Hotel - Visakhapatnam, Gajuwaka</v>
      </c>
      <c r="L71" s="5">
        <f>Ginger!C61</f>
        <v>57</v>
      </c>
      <c r="M71" s="5">
        <f>Ginger!D61</f>
        <v>2719</v>
      </c>
      <c r="N71" s="11">
        <f>Ginger!G61</f>
        <v>2.2627517999999998</v>
      </c>
      <c r="O71" s="11">
        <f>Ginger!H61</f>
        <v>2.8284397499999998</v>
      </c>
      <c r="P71" s="11">
        <f>Ginger!I61</f>
        <v>3.3941276999999999</v>
      </c>
      <c r="Q71" s="11">
        <f>Ginger!J61</f>
        <v>3.9598156499999999</v>
      </c>
    </row>
    <row r="72" spans="2:17" x14ac:dyDescent="0.35">
      <c r="B72" s="5" t="str">
        <f>Ginger!B56</f>
        <v>Ginger Hotel - Vadodara (RCR)</v>
      </c>
      <c r="C72" s="5">
        <f>Ginger!C56</f>
        <v>41</v>
      </c>
      <c r="D72" s="5">
        <f>Ginger!D56</f>
        <v>2239</v>
      </c>
      <c r="E72" s="11">
        <f>Ginger!G56</f>
        <v>1.3402654000000003</v>
      </c>
      <c r="F72" s="11">
        <f>Ginger!H56</f>
        <v>1.6753317500000002</v>
      </c>
      <c r="G72" s="11">
        <f>Ginger!I56</f>
        <v>2.0103981000000002</v>
      </c>
      <c r="H72" s="11">
        <f>Ginger!J56</f>
        <v>2.3454644500000001</v>
      </c>
      <c r="K72" s="5" t="str">
        <f>'Other SUbsidiaries'!B3</f>
        <v>Taj Nadesar Palace, Varanasi</v>
      </c>
      <c r="L72" s="5">
        <f>'Other SUbsidiaries'!C3</f>
        <v>14</v>
      </c>
      <c r="M72" s="5">
        <f>'Other SUbsidiaries'!D3</f>
        <v>27349</v>
      </c>
      <c r="N72" s="11">
        <f>'Other SUbsidiaries'!F3</f>
        <v>2.8889820780800006</v>
      </c>
      <c r="O72" s="11">
        <f>'Other SUbsidiaries'!G3</f>
        <v>3.6112275976000006</v>
      </c>
      <c r="P72" s="11">
        <f>'Other SUbsidiaries'!H3</f>
        <v>4.3334731171200005</v>
      </c>
      <c r="Q72" s="11">
        <f>'Other SUbsidiaries'!I3</f>
        <v>5.05571863664</v>
      </c>
    </row>
    <row r="73" spans="2:17" x14ac:dyDescent="0.35">
      <c r="B73" s="5" t="str">
        <f>Ginger!B58</f>
        <v>Ginger Hotel - Surat City Centre</v>
      </c>
      <c r="C73" s="5">
        <f>Ginger!C58</f>
        <v>98</v>
      </c>
      <c r="D73" s="5">
        <f>Ginger!D58</f>
        <v>1600</v>
      </c>
      <c r="E73" s="11">
        <f>Ginger!G58</f>
        <v>2.2892800000000006</v>
      </c>
      <c r="F73" s="11">
        <f>Ginger!H58</f>
        <v>2.8616000000000006</v>
      </c>
      <c r="G73" s="11">
        <f>Ginger!I58</f>
        <v>3.4339200000000005</v>
      </c>
      <c r="H73" s="11">
        <f>Ginger!J58</f>
        <v>4.00624</v>
      </c>
      <c r="K73" s="5" t="str">
        <f>'Other SUbsidiaries'!B4</f>
        <v>Taj Ganges, Varanasi</v>
      </c>
      <c r="L73" s="5">
        <f>'Other SUbsidiaries'!C4</f>
        <v>130</v>
      </c>
      <c r="M73" s="5">
        <f>'Other SUbsidiaries'!D4</f>
        <v>10620</v>
      </c>
      <c r="N73" s="11">
        <f>'Other SUbsidiaries'!F4</f>
        <v>10.417013568000003</v>
      </c>
      <c r="O73" s="11">
        <f>'Other SUbsidiaries'!G4</f>
        <v>13.021266960000004</v>
      </c>
      <c r="P73" s="11">
        <f>'Other SUbsidiaries'!H4</f>
        <v>15.625520352000004</v>
      </c>
      <c r="Q73" s="11">
        <f>'Other SUbsidiaries'!I4</f>
        <v>18.229773744000003</v>
      </c>
    </row>
    <row r="74" spans="2:17" x14ac:dyDescent="0.35">
      <c r="B74" s="5" t="str">
        <f>Ginger!B59</f>
        <v>Ginger Hotel - Bangalore (Whitefield)</v>
      </c>
      <c r="C74" s="5">
        <f>Ginger!C59</f>
        <v>101</v>
      </c>
      <c r="D74" s="5">
        <f>Ginger!D59</f>
        <v>3036</v>
      </c>
      <c r="E74" s="11">
        <f>Ginger!G59</f>
        <v>4.476885600000001</v>
      </c>
      <c r="F74" s="11">
        <f>Ginger!H59</f>
        <v>5.5961070000000008</v>
      </c>
      <c r="G74" s="11">
        <f>Ginger!I59</f>
        <v>6.7153284000000006</v>
      </c>
      <c r="H74" s="11">
        <f>Ginger!J59</f>
        <v>7.8345497999999996</v>
      </c>
      <c r="K74" s="5" t="str">
        <f>'Other SUbsidiaries'!B16</f>
        <v>Taj Cape Town</v>
      </c>
      <c r="L74" s="5">
        <f>'Other SUbsidiaries'!C16</f>
        <v>159</v>
      </c>
      <c r="M74" s="5">
        <f>'Other SUbsidiaries'!D16</f>
        <v>12162</v>
      </c>
      <c r="N74" s="11">
        <f>'Other SUbsidiaries'!F16</f>
        <v>28.232866800000007</v>
      </c>
      <c r="O74" s="11">
        <f>'Other SUbsidiaries'!G16</f>
        <v>35.291083500000006</v>
      </c>
      <c r="P74" s="11">
        <f>'Other SUbsidiaries'!H16</f>
        <v>42.349300200000002</v>
      </c>
      <c r="Q74" s="11">
        <f>'Other SUbsidiaries'!I16</f>
        <v>49.407516899999997</v>
      </c>
    </row>
    <row r="75" spans="2:17" x14ac:dyDescent="0.35">
      <c r="B75" s="5" t="str">
        <f>'Other SUbsidiaries'!B5</f>
        <v>The Gateway Hotel Balaghat Road Gondia</v>
      </c>
      <c r="C75" s="5">
        <f>'Other SUbsidiaries'!C5</f>
        <v>34</v>
      </c>
      <c r="D75" s="5">
        <f>'Other SUbsidiaries'!D5</f>
        <v>2709</v>
      </c>
      <c r="E75" s="11">
        <f>'Other SUbsidiaries'!F5</f>
        <v>0.69496555968000018</v>
      </c>
      <c r="F75" s="11">
        <f>'Other SUbsidiaries'!G5</f>
        <v>0.86870694960000017</v>
      </c>
      <c r="G75" s="11">
        <f>'Other SUbsidiaries'!H5</f>
        <v>1.0424483395200002</v>
      </c>
      <c r="H75" s="11">
        <f>'Other SUbsidiaries'!I5</f>
        <v>1.2161897294400001</v>
      </c>
      <c r="K75" s="5" t="str">
        <f>'Other SUbsidiaries'!B22</f>
        <v>Taj Mahal, Lucknow</v>
      </c>
      <c r="L75" s="5">
        <f>'Other SUbsidiaries'!C22</f>
        <v>110</v>
      </c>
      <c r="M75" s="5">
        <f>'Other SUbsidiaries'!D22</f>
        <v>11714</v>
      </c>
      <c r="N75" s="11">
        <f>'Other SUbsidiaries'!F22</f>
        <v>9.7017011388000025</v>
      </c>
      <c r="O75" s="11">
        <f>'Other SUbsidiaries'!G22</f>
        <v>12.127126423500002</v>
      </c>
      <c r="P75" s="11">
        <f>'Other SUbsidiaries'!H22</f>
        <v>14.552551708200001</v>
      </c>
      <c r="Q75" s="11">
        <f>'Other SUbsidiaries'!I22</f>
        <v>16.9779769929</v>
      </c>
    </row>
    <row r="76" spans="2:17" x14ac:dyDescent="0.35">
      <c r="B76" s="5" t="str">
        <f>'Other SUbsidiaries'!B8</f>
        <v>Taj The Pierre New York</v>
      </c>
      <c r="C76" s="5">
        <f>'Other SUbsidiaries'!C8</f>
        <v>189</v>
      </c>
      <c r="D76" s="5">
        <f>'Other SUbsidiaries'!D8</f>
        <v>58000</v>
      </c>
      <c r="E76" s="11">
        <f>'Other SUbsidiaries'!F8</f>
        <v>160.04520000000002</v>
      </c>
      <c r="F76" s="11">
        <f>'Other SUbsidiaries'!G8</f>
        <v>200.0565</v>
      </c>
      <c r="G76" s="11">
        <f>'Other SUbsidiaries'!H8</f>
        <v>240.06779999999998</v>
      </c>
      <c r="H76" s="11">
        <f>'Other SUbsidiaries'!I8</f>
        <v>280.07909999999998</v>
      </c>
      <c r="K76" s="5" t="str">
        <f>'Other SUbsidiaries'!B24</f>
        <v>The Gateway Hotel Ambad Nashik</v>
      </c>
      <c r="L76" s="5">
        <f>'Other SUbsidiaries'!C24</f>
        <v>148</v>
      </c>
      <c r="M76" s="5">
        <f>'Other SUbsidiaries'!D24</f>
        <v>9027</v>
      </c>
      <c r="N76" s="11">
        <f>'Other SUbsidiaries'!F24</f>
        <v>10.059007803120004</v>
      </c>
      <c r="O76" s="11">
        <f>'Other SUbsidiaries'!G24</f>
        <v>12.573759753900003</v>
      </c>
      <c r="P76" s="11">
        <f>'Other SUbsidiaries'!H24</f>
        <v>15.088511704680002</v>
      </c>
      <c r="Q76" s="11">
        <f>'Other SUbsidiaries'!I24</f>
        <v>17.603263655460001</v>
      </c>
    </row>
    <row r="77" spans="2:17" x14ac:dyDescent="0.35">
      <c r="B77" s="5" t="str">
        <f>'Other SUbsidiaries'!B9</f>
        <v>Taj Campton Place, San Francisco</v>
      </c>
      <c r="C77" s="5">
        <f>'Other SUbsidiaries'!C9</f>
        <v>110</v>
      </c>
      <c r="D77" s="5">
        <f>'Other SUbsidiaries'!D9</f>
        <v>19648</v>
      </c>
      <c r="E77" s="11">
        <f>'Other SUbsidiaries'!F9</f>
        <v>31.554687999999999</v>
      </c>
      <c r="F77" s="11">
        <f>'Other SUbsidiaries'!G9</f>
        <v>39.443359999999998</v>
      </c>
      <c r="G77" s="11">
        <f>'Other SUbsidiaries'!H9</f>
        <v>47.332031999999998</v>
      </c>
      <c r="H77" s="11">
        <f>'Other SUbsidiaries'!I9</f>
        <v>55.220703999999991</v>
      </c>
      <c r="K77" s="5" t="str">
        <f>'Other SUbsidiaries'!B25</f>
        <v>Tajview, Agra - IHCL SeleQtions</v>
      </c>
      <c r="L77" s="5">
        <f>'Other SUbsidiaries'!C25</f>
        <v>95</v>
      </c>
      <c r="M77" s="5">
        <f>'Other SUbsidiaries'!D25</f>
        <v>4500</v>
      </c>
      <c r="N77" s="11">
        <f>'Other SUbsidiaries'!F25</f>
        <v>3.2187415500000003</v>
      </c>
      <c r="O77" s="11">
        <f>'Other SUbsidiaries'!G25</f>
        <v>4.0234269375</v>
      </c>
      <c r="P77" s="11">
        <f>'Other SUbsidiaries'!H25</f>
        <v>4.8281123250000002</v>
      </c>
      <c r="Q77" s="11">
        <f>'Other SUbsidiaries'!I25</f>
        <v>5.6327977125000004</v>
      </c>
    </row>
    <row r="78" spans="2:17" x14ac:dyDescent="0.35">
      <c r="B78" s="5" t="str">
        <f>'Other SUbsidiaries'!B12</f>
        <v>Taj 51 Buckingham Gate Suites and
Residences, London</v>
      </c>
      <c r="C78" s="5">
        <f>'Other SUbsidiaries'!C12</f>
        <v>86</v>
      </c>
      <c r="D78" s="5">
        <f>'Other SUbsidiaries'!D12</f>
        <v>35601</v>
      </c>
      <c r="E78" s="11">
        <f>'Other SUbsidiaries'!F12</f>
        <v>32.296194771000003</v>
      </c>
      <c r="F78" s="11">
        <f>'Other SUbsidiaries'!G12</f>
        <v>40.370243463750001</v>
      </c>
      <c r="G78" s="11">
        <f>'Other SUbsidiaries'!H12</f>
        <v>48.444292156499998</v>
      </c>
      <c r="H78" s="11">
        <f>'Other SUbsidiaries'!I12</f>
        <v>56.518340849249995</v>
      </c>
      <c r="K78" s="5" t="str">
        <f>'Other SUbsidiaries'!B26</f>
        <v>Taj Swarna, Amritsar</v>
      </c>
      <c r="L78" s="5">
        <f>'Other SUbsidiaries'!C26</f>
        <v>157</v>
      </c>
      <c r="M78" s="5">
        <f>'Other SUbsidiaries'!D26</f>
        <v>11036</v>
      </c>
      <c r="N78" s="11">
        <f>'Other SUbsidiaries'!F26</f>
        <v>13.045518091440002</v>
      </c>
      <c r="O78" s="11">
        <f>'Other SUbsidiaries'!G26</f>
        <v>16.306897614300002</v>
      </c>
      <c r="P78" s="11">
        <f>'Other SUbsidiaries'!H26</f>
        <v>19.568277137160003</v>
      </c>
      <c r="Q78" s="11">
        <f>'Other SUbsidiaries'!I26</f>
        <v>22.829656660020003</v>
      </c>
    </row>
    <row r="79" spans="2:17" x14ac:dyDescent="0.35">
      <c r="B79" s="5" t="str">
        <f>'Other SUbsidiaries'!B13</f>
        <v>St. James’ Court, A Taj Hotel, London</v>
      </c>
      <c r="C79" s="5">
        <f>'Other SUbsidiaries'!C13</f>
        <v>329</v>
      </c>
      <c r="D79" s="5">
        <f>'Other SUbsidiaries'!D13</f>
        <v>22836</v>
      </c>
      <c r="E79" s="11">
        <f>'Other SUbsidiaries'!F13</f>
        <v>79.25134463400002</v>
      </c>
      <c r="F79" s="11">
        <f>'Other SUbsidiaries'!G13</f>
        <v>99.064180792500011</v>
      </c>
      <c r="G79" s="11">
        <f>'Other SUbsidiaries'!H13</f>
        <v>118.877016951</v>
      </c>
      <c r="H79" s="11">
        <f>'Other SUbsidiaries'!I13</f>
        <v>138.68985310950001</v>
      </c>
      <c r="K79" s="5" t="str">
        <f>'Joint Ventures'!B6</f>
        <v>Taj Banjara, Hyderabad</v>
      </c>
      <c r="L79" s="5">
        <f>'Joint Ventures'!C6</f>
        <v>122</v>
      </c>
      <c r="M79" s="5">
        <f>'Joint Ventures'!D6</f>
        <v>4760</v>
      </c>
      <c r="N79" s="11">
        <f>'Joint Ventures'!F6</f>
        <v>2.1637162623999995</v>
      </c>
      <c r="O79" s="11">
        <f>'Joint Ventures'!G6</f>
        <v>2.7046453279999993</v>
      </c>
      <c r="P79" s="11">
        <f>'Joint Ventures'!H6</f>
        <v>3.2455743935999992</v>
      </c>
      <c r="Q79" s="11">
        <f>'Joint Ventures'!I6</f>
        <v>3.7865034591999991</v>
      </c>
    </row>
    <row r="80" spans="2:17" x14ac:dyDescent="0.35">
      <c r="B80" s="5" t="str">
        <f>'Other SUbsidiaries'!B20</f>
        <v>President, Mumbai - IHCL SeleQtions</v>
      </c>
      <c r="C80" s="5">
        <f>'Other SUbsidiaries'!C20</f>
        <v>287</v>
      </c>
      <c r="D80" s="5">
        <f>'Other SUbsidiaries'!D20</f>
        <v>4000</v>
      </c>
      <c r="E80" s="11">
        <f>'Other SUbsidiaries'!F20</f>
        <v>8.6435445600000005</v>
      </c>
      <c r="F80" s="11">
        <f>'Other SUbsidiaries'!G20</f>
        <v>10.804430700000001</v>
      </c>
      <c r="G80" s="11">
        <f>'Other SUbsidiaries'!H20</f>
        <v>12.96531684</v>
      </c>
      <c r="H80" s="11">
        <f>'Other SUbsidiaries'!I20</f>
        <v>15.12620298</v>
      </c>
      <c r="K80" s="5" t="str">
        <f>'Joint Ventures'!B7</f>
        <v>Taj Deccan, Hyderabad</v>
      </c>
      <c r="L80" s="5">
        <f>'Joint Ventures'!C7</f>
        <v>151</v>
      </c>
      <c r="M80" s="5">
        <f>'Joint Ventures'!D7</f>
        <v>4850</v>
      </c>
      <c r="N80" s="11">
        <f>'Joint Ventures'!F7</f>
        <v>2.7286775120000009</v>
      </c>
      <c r="O80" s="11">
        <f>'Joint Ventures'!G7</f>
        <v>3.4108468900000006</v>
      </c>
      <c r="P80" s="11">
        <f>'Joint Ventures'!H7</f>
        <v>4.0930162680000004</v>
      </c>
      <c r="Q80" s="11">
        <f>'Joint Ventures'!I7</f>
        <v>4.7751856459999997</v>
      </c>
    </row>
    <row r="81" spans="2:17" x14ac:dyDescent="0.35">
      <c r="B81" s="5" t="str">
        <f>'Other SUbsidiaries'!B21</f>
        <v>Blue Diamond, Pune - IHCL SeleQtions</v>
      </c>
      <c r="C81" s="5">
        <f>'Other SUbsidiaries'!C21</f>
        <v>110</v>
      </c>
      <c r="D81" s="5">
        <f>'Other SUbsidiaries'!D21</f>
        <v>4300</v>
      </c>
      <c r="E81" s="11">
        <f>'Other SUbsidiaries'!F21</f>
        <v>3.5613210600000005</v>
      </c>
      <c r="F81" s="11">
        <f>'Other SUbsidiaries'!G21</f>
        <v>4.4516513250000003</v>
      </c>
      <c r="G81" s="11">
        <f>'Other SUbsidiaries'!H21</f>
        <v>5.3419815900000005</v>
      </c>
      <c r="H81" s="11">
        <f>'Other SUbsidiaries'!I21</f>
        <v>6.2323118550000007</v>
      </c>
      <c r="K81" s="5" t="str">
        <f>'Joint Ventures'!B9</f>
        <v>Taj Chandigarh, Chandigarh</v>
      </c>
      <c r="L81" s="5">
        <f>'Joint Ventures'!C9</f>
        <v>149</v>
      </c>
      <c r="M81" s="5">
        <f>'Joint Ventures'!D9</f>
        <v>8363</v>
      </c>
      <c r="N81" s="11">
        <f>'Joint Ventures'!F9</f>
        <v>4.6428204750399997</v>
      </c>
      <c r="O81" s="11">
        <f>'Joint Ventures'!G9</f>
        <v>5.803525593799999</v>
      </c>
      <c r="P81" s="11">
        <f>'Joint Ventures'!H9</f>
        <v>6.9642307125599983</v>
      </c>
      <c r="Q81" s="11">
        <f>'Joint Ventures'!I9</f>
        <v>8.1249358313199984</v>
      </c>
    </row>
    <row r="82" spans="2:17" x14ac:dyDescent="0.35">
      <c r="B82" s="5" t="str">
        <f>'Other SUbsidiaries'!B23</f>
        <v>Taj M G Road, Bengaluru</v>
      </c>
      <c r="C82" s="5">
        <f>'Other SUbsidiaries'!C23</f>
        <v>165</v>
      </c>
      <c r="D82" s="5">
        <f>'Other SUbsidiaries'!D23</f>
        <v>7840</v>
      </c>
      <c r="E82" s="11">
        <f>'Other SUbsidiaries'!F23</f>
        <v>9.7397989920000025</v>
      </c>
      <c r="F82" s="11">
        <f>'Other SUbsidiaries'!G23</f>
        <v>12.174748740000002</v>
      </c>
      <c r="G82" s="11">
        <f>'Other SUbsidiaries'!H23</f>
        <v>14.609698488000001</v>
      </c>
      <c r="H82" s="11">
        <f>'Other SUbsidiaries'!I23</f>
        <v>17.044648236</v>
      </c>
      <c r="K82" s="5" t="str">
        <f>'Joint Ventures'!B12</f>
        <v>Taj Kumarakom Resort &amp; Spa, Kerala</v>
      </c>
      <c r="L82" s="5">
        <f>'Joint Ventures'!C12</f>
        <v>28</v>
      </c>
      <c r="M82" s="5">
        <f>'Joint Ventures'!D12</f>
        <v>13091</v>
      </c>
      <c r="N82" s="11">
        <f>'Joint Ventures'!F12</f>
        <v>1.5401907102400001</v>
      </c>
      <c r="O82" s="11">
        <f>'Joint Ventures'!G12</f>
        <v>1.9252383877999999</v>
      </c>
      <c r="P82" s="11">
        <f>'Joint Ventures'!H12</f>
        <v>2.3102860653599997</v>
      </c>
      <c r="Q82" s="11">
        <f>'Joint Ventures'!I12</f>
        <v>2.6953337429199999</v>
      </c>
    </row>
    <row r="83" spans="2:17" x14ac:dyDescent="0.35">
      <c r="B83" s="5" t="str">
        <f>'Other SUbsidiaries'!B29</f>
        <v>Ambassador, New Delhi - IHCL
SeleQtions</v>
      </c>
      <c r="C83" s="5">
        <f>'Other SUbsidiaries'!C29</f>
        <v>88</v>
      </c>
      <c r="D83" s="5">
        <f>'Other SUbsidiaries'!D29</f>
        <v>6263</v>
      </c>
      <c r="E83" s="11">
        <f>'Other SUbsidiaries'!F29</f>
        <v>4.4256863199999996</v>
      </c>
      <c r="F83" s="11">
        <f>'Other SUbsidiaries'!G29</f>
        <v>5.5321078999999997</v>
      </c>
      <c r="G83" s="11">
        <f>'Other SUbsidiaries'!H29</f>
        <v>6.638529479999999</v>
      </c>
      <c r="H83" s="11">
        <f>'Other SUbsidiaries'!I29</f>
        <v>7.7449510599999991</v>
      </c>
      <c r="K83" s="5" t="str">
        <f>'Joint Ventures'!B13</f>
        <v>The Gateway Hotel Marine Drive Ernakulam</v>
      </c>
      <c r="L83" s="5">
        <f>'Joint Ventures'!C13</f>
        <v>108</v>
      </c>
      <c r="M83" s="5">
        <f>'Joint Ventures'!D13</f>
        <v>4718</v>
      </c>
      <c r="N83" s="11">
        <f>'Joint Ventures'!F13</f>
        <v>2.1410427427200003</v>
      </c>
      <c r="O83" s="11">
        <f>'Joint Ventures'!G13</f>
        <v>2.6763034284000002</v>
      </c>
      <c r="P83" s="11">
        <f>'Joint Ventures'!H13</f>
        <v>3.2115641140800002</v>
      </c>
      <c r="Q83" s="11">
        <f>'Joint Ventures'!I13</f>
        <v>3.7468247997600006</v>
      </c>
    </row>
    <row r="84" spans="2:17" x14ac:dyDescent="0.35">
      <c r="B84" s="5" t="str">
        <f>'Joint Ventures'!B4</f>
        <v>Taj Krishna, Hyderabad</v>
      </c>
      <c r="C84" s="5">
        <f>'Joint Ventures'!C4</f>
        <v>260</v>
      </c>
      <c r="D84" s="5">
        <f>'Joint Ventures'!D4</f>
        <v>7000</v>
      </c>
      <c r="E84" s="11">
        <f>'Joint Ventures'!F4</f>
        <v>6.7811743999999994</v>
      </c>
      <c r="F84" s="11">
        <f>'Joint Ventures'!G4</f>
        <v>8.4764679999999988</v>
      </c>
      <c r="G84" s="11">
        <f>'Joint Ventures'!H4</f>
        <v>10.171761599999998</v>
      </c>
      <c r="H84" s="11">
        <f>'Joint Ventures'!I4</f>
        <v>11.867055199999998</v>
      </c>
      <c r="K84" s="5" t="str">
        <f>'Joint Ventures'!B14</f>
        <v>Gateway Varkala - IHCL SeleQtions</v>
      </c>
      <c r="L84" s="5">
        <f>'Joint Ventures'!C14</f>
        <v>30</v>
      </c>
      <c r="M84" s="5">
        <f>'Joint Ventures'!D14</f>
        <v>9139</v>
      </c>
      <c r="N84" s="11">
        <f>'Joint Ventures'!F14</f>
        <v>1.1520294396000001</v>
      </c>
      <c r="O84" s="11">
        <f>'Joint Ventures'!G14</f>
        <v>1.4400367995000001</v>
      </c>
      <c r="P84" s="11">
        <f>'Joint Ventures'!H14</f>
        <v>1.7280441594</v>
      </c>
      <c r="Q84" s="11">
        <f>'Joint Ventures'!I14</f>
        <v>2.0160515192999999</v>
      </c>
    </row>
    <row r="85" spans="2:17" x14ac:dyDescent="0.35">
      <c r="B85" s="5" t="str">
        <f>'Joint Ventures'!B5</f>
        <v>Vivanta Hyderabad, Begumpet</v>
      </c>
      <c r="C85" s="5">
        <f>'Joint Ventures'!C5</f>
        <v>181</v>
      </c>
      <c r="D85" s="5">
        <f>'Joint Ventures'!D5</f>
        <v>6718</v>
      </c>
      <c r="E85" s="11">
        <f>'Joint Ventures'!F5</f>
        <v>4.5305622313599994</v>
      </c>
      <c r="F85" s="11">
        <f>'Joint Ventures'!G5</f>
        <v>5.6632027891999988</v>
      </c>
      <c r="G85" s="11">
        <f>'Joint Ventures'!H5</f>
        <v>6.7958433470399982</v>
      </c>
      <c r="H85" s="11">
        <f>'Joint Ventures'!I5</f>
        <v>7.9284839048799975</v>
      </c>
      <c r="K85" s="5" t="str">
        <f>'Joint Ventures'!B17</f>
        <v>Taj Madikeri Resort &amp; Spa, Coorg</v>
      </c>
      <c r="L85" s="5">
        <f>'Joint Ventures'!C17</f>
        <v>63</v>
      </c>
      <c r="M85" s="5">
        <f>'Joint Ventures'!D17</f>
        <v>21000</v>
      </c>
      <c r="N85" s="11">
        <f>'Joint Ventures'!F17</f>
        <v>9.6578999999999979</v>
      </c>
      <c r="O85" s="11">
        <f>'Joint Ventures'!G17</f>
        <v>12.072374999999997</v>
      </c>
      <c r="P85" s="11">
        <f>'Joint Ventures'!H17</f>
        <v>14.486849999999997</v>
      </c>
      <c r="Q85" s="11">
        <f>'Joint Ventures'!I17</f>
        <v>16.901324999999996</v>
      </c>
    </row>
    <row r="86" spans="2:17" x14ac:dyDescent="0.35">
      <c r="B86" s="5" t="str">
        <f>'Joint Ventures'!B8</f>
        <v>Taj Club House, Chennai</v>
      </c>
      <c r="C86" s="5">
        <f>'Joint Ventures'!C8</f>
        <v>220</v>
      </c>
      <c r="D86" s="5">
        <f>'Joint Ventures'!D8</f>
        <v>6486</v>
      </c>
      <c r="E86" s="11">
        <f>'Joint Ventures'!F8</f>
        <v>5.3165897663999999</v>
      </c>
      <c r="F86" s="11">
        <f>'Joint Ventures'!G8</f>
        <v>6.645737207999999</v>
      </c>
      <c r="G86" s="11">
        <f>'Joint Ventures'!H8</f>
        <v>7.974884649599999</v>
      </c>
      <c r="H86" s="11">
        <f>'Joint Ventures'!I8</f>
        <v>9.3040320911999981</v>
      </c>
      <c r="K86" s="5" t="str">
        <f>'Joint Ventures'!B20</f>
        <v>Gateway Chikmagalur - IHCL SeleQtions</v>
      </c>
      <c r="L86" s="5">
        <f>'Joint Ventures'!C20</f>
        <v>29</v>
      </c>
      <c r="M86" s="5">
        <f>'Joint Ventures'!D20</f>
        <v>16874</v>
      </c>
      <c r="N86" s="11">
        <f>'Joint Ventures'!F20</f>
        <v>3.1628487233199998</v>
      </c>
      <c r="O86" s="11">
        <f>'Joint Ventures'!G20</f>
        <v>3.9535609041499997</v>
      </c>
      <c r="P86" s="11">
        <f>'Joint Ventures'!H20</f>
        <v>4.7442730849799997</v>
      </c>
      <c r="Q86" s="11">
        <f>'Joint Ventures'!I20</f>
        <v>5.5349852658099996</v>
      </c>
    </row>
    <row r="87" spans="2:17" x14ac:dyDescent="0.35">
      <c r="B87" s="5" t="str">
        <f>'Joint Ventures'!B36</f>
        <v>Taj Coromandel, Chennai</v>
      </c>
      <c r="C87" s="5">
        <f>'Joint Ventures'!C36</f>
        <v>212</v>
      </c>
      <c r="D87" s="5">
        <f>'Joint Ventures'!D36</f>
        <v>6000</v>
      </c>
      <c r="E87" s="11">
        <f>'Joint Ventures'!F36</f>
        <v>6.6243470400000026</v>
      </c>
      <c r="F87" s="11">
        <f>'Joint Ventures'!G36</f>
        <v>8.2804338000000026</v>
      </c>
      <c r="G87" s="11">
        <f>'Joint Ventures'!H36</f>
        <v>9.9365205600000017</v>
      </c>
      <c r="H87" s="11">
        <f>'Joint Ventures'!I36</f>
        <v>11.592607320000001</v>
      </c>
      <c r="K87" s="5" t="str">
        <f>'Joint Ventures'!B23</f>
        <v>Mahua Kothi, A Taj Safari, Bandhavgarh</v>
      </c>
      <c r="L87" s="5">
        <f>'Joint Ventures'!C23</f>
        <v>12</v>
      </c>
      <c r="M87" s="5">
        <f>'Joint Ventures'!D23</f>
        <v>29412</v>
      </c>
      <c r="N87" s="11">
        <f>'Joint Ventures'!F23</f>
        <v>2.1544619414399997</v>
      </c>
      <c r="O87" s="11">
        <f>'Joint Ventures'!G23</f>
        <v>2.6930774267999995</v>
      </c>
      <c r="P87" s="11">
        <f>'Joint Ventures'!H23</f>
        <v>3.2316929121599993</v>
      </c>
      <c r="Q87" s="11">
        <f>'Joint Ventures'!I23</f>
        <v>3.7703083975199996</v>
      </c>
    </row>
    <row r="88" spans="2:17" x14ac:dyDescent="0.35">
      <c r="B88" s="5" t="str">
        <f>'Joint Ventures'!B41</f>
        <v>The Gateway Hotel Old Port Road Mangalore</v>
      </c>
      <c r="C88" s="5">
        <f>'Joint Ventures'!C41</f>
        <v>96</v>
      </c>
      <c r="D88" s="5">
        <f>'Joint Ventures'!D41</f>
        <v>8152</v>
      </c>
      <c r="E88" s="11">
        <f>'Joint Ventures'!F41</f>
        <v>4.0755982694399995</v>
      </c>
      <c r="F88" s="11">
        <f>'Joint Ventures'!G41</f>
        <v>5.0944978367999996</v>
      </c>
      <c r="G88" s="11">
        <f>'Joint Ventures'!H41</f>
        <v>6.1133974041599988</v>
      </c>
      <c r="H88" s="11">
        <f>'Joint Ventures'!I41</f>
        <v>7.1322969715199989</v>
      </c>
      <c r="K88" s="5" t="str">
        <f>'Joint Ventures'!B24</f>
        <v>Banjaar Tola, A Taj Safari, Kanha National</v>
      </c>
      <c r="L88" s="5">
        <f>'Joint Ventures'!C24</f>
        <v>18</v>
      </c>
      <c r="M88" s="5">
        <f>'Joint Ventures'!D24</f>
        <v>31860</v>
      </c>
      <c r="N88" s="11">
        <f>'Joint Ventures'!F24</f>
        <v>3.5006710247999999</v>
      </c>
      <c r="O88" s="11">
        <f>'Joint Ventures'!G24</f>
        <v>4.3758387809999997</v>
      </c>
      <c r="P88" s="11">
        <f>'Joint Ventures'!H24</f>
        <v>5.2510065371999994</v>
      </c>
      <c r="Q88" s="11">
        <f>'Joint Ventures'!I24</f>
        <v>6.1261742933999992</v>
      </c>
    </row>
    <row r="89" spans="2:17" x14ac:dyDescent="0.35">
      <c r="K89" s="5" t="str">
        <f>'Joint Ventures'!B25</f>
        <v>Pashan Garh, A Taj Safari, Panna National Park</v>
      </c>
      <c r="L89" s="5">
        <f>'Joint Ventures'!C25</f>
        <v>12</v>
      </c>
      <c r="M89" s="5">
        <f>'Joint Ventures'!D25</f>
        <v>31860</v>
      </c>
      <c r="N89" s="11">
        <f>'Joint Ventures'!F25</f>
        <v>2.3337806832000001</v>
      </c>
      <c r="O89" s="11">
        <f>'Joint Ventures'!G25</f>
        <v>2.9172258539999998</v>
      </c>
      <c r="P89" s="11">
        <f>'Joint Ventures'!H25</f>
        <v>3.5006710247999995</v>
      </c>
      <c r="Q89" s="11">
        <f>'Joint Ventures'!I25</f>
        <v>4.0841161955999992</v>
      </c>
    </row>
    <row r="90" spans="2:17" x14ac:dyDescent="0.35">
      <c r="K90" s="5" t="str">
        <f>'Joint Ventures'!B26</f>
        <v>Baghvan, A Taj Safari, Pench National Park</v>
      </c>
      <c r="L90" s="5">
        <f>'Joint Ventures'!C26</f>
        <v>12</v>
      </c>
      <c r="M90" s="5">
        <f>'Joint Ventures'!D26</f>
        <v>31860</v>
      </c>
      <c r="N90" s="11">
        <f>'Joint Ventures'!F26</f>
        <v>2.3337806832000001</v>
      </c>
      <c r="O90" s="11">
        <f>'Joint Ventures'!G26</f>
        <v>2.9172258539999998</v>
      </c>
      <c r="P90" s="11">
        <f>'Joint Ventures'!H26</f>
        <v>3.5006710247999995</v>
      </c>
      <c r="Q90" s="11">
        <f>'Joint Ventures'!I26</f>
        <v>4.0841161955999992</v>
      </c>
    </row>
    <row r="91" spans="2:17" x14ac:dyDescent="0.35">
      <c r="K91" s="5" t="str">
        <f>'Joint Ventures'!B29</f>
        <v>Meghauli Serai, A Taj Safari, Chitwan National Park</v>
      </c>
      <c r="L91" s="5">
        <f>'Joint Ventures'!C29</f>
        <v>29</v>
      </c>
      <c r="M91" s="5">
        <f>'Joint Ventures'!D29</f>
        <v>39092</v>
      </c>
      <c r="N91" s="11">
        <f>'Joint Ventures'!F29</f>
        <v>6.92020422568</v>
      </c>
      <c r="O91" s="11">
        <f>'Joint Ventures'!G29</f>
        <v>8.6502552820999998</v>
      </c>
      <c r="P91" s="11">
        <f>'Joint Ventures'!H29</f>
        <v>10.380306338519999</v>
      </c>
      <c r="Q91" s="11">
        <f>'Joint Ventures'!I29</f>
        <v>12.110357394939999</v>
      </c>
    </row>
    <row r="92" spans="2:17" x14ac:dyDescent="0.35">
      <c r="K92" s="5" t="str">
        <f>'Joint Ventures'!B32</f>
        <v>Taj Exotica Resort &amp; Spa, Maldives</v>
      </c>
      <c r="L92" s="5">
        <f>'Joint Ventures'!C32</f>
        <v>64</v>
      </c>
      <c r="M92" s="5">
        <f>'Joint Ventures'!D32</f>
        <v>119004</v>
      </c>
      <c r="N92" s="11">
        <f>'Joint Ventures'!F32</f>
        <v>55.598668799999999</v>
      </c>
      <c r="O92" s="11">
        <f>'Joint Ventures'!G32</f>
        <v>69.498335999999995</v>
      </c>
      <c r="P92" s="11">
        <f>'Joint Ventures'!H32</f>
        <v>83.398003199999991</v>
      </c>
      <c r="Q92" s="11">
        <f>'Joint Ventures'!I32</f>
        <v>97.297670399999987</v>
      </c>
    </row>
    <row r="93" spans="2:17" x14ac:dyDescent="0.35">
      <c r="K93" s="5" t="str">
        <f>'Joint Ventures'!B33</f>
        <v>Taj Coral Resort &amp; Spa, Maldives</v>
      </c>
      <c r="L93" s="5">
        <f>'Joint Ventures'!C33</f>
        <v>62</v>
      </c>
      <c r="M93" s="5">
        <f>'Joint Ventures'!D33</f>
        <v>55000</v>
      </c>
      <c r="N93" s="11">
        <f>'Joint Ventures'!F33</f>
        <v>24.893000000000001</v>
      </c>
      <c r="O93" s="11">
        <f>'Joint Ventures'!G33</f>
        <v>31.116250000000001</v>
      </c>
      <c r="P93" s="11">
        <f>'Joint Ventures'!H33</f>
        <v>37.339500000000001</v>
      </c>
      <c r="Q93" s="11">
        <f>'Joint Ventures'!I33</f>
        <v>43.562750000000001</v>
      </c>
    </row>
    <row r="94" spans="2:17" x14ac:dyDescent="0.35">
      <c r="K94" s="5" t="str">
        <f>'Joint Ventures'!B37</f>
        <v>Taj Fisherman’s Cove Resort &amp; Spa,Chennai</v>
      </c>
      <c r="L94" s="5">
        <f>'Joint Ventures'!C37</f>
        <v>149</v>
      </c>
      <c r="M94" s="5">
        <f>'Joint Ventures'!D37</f>
        <v>11210</v>
      </c>
      <c r="N94" s="11">
        <f>'Joint Ventures'!F37</f>
        <v>8.6985696677999993</v>
      </c>
      <c r="O94" s="11">
        <f>'Joint Ventures'!G37</f>
        <v>10.87321208475</v>
      </c>
      <c r="P94" s="11">
        <f>'Joint Ventures'!H37</f>
        <v>13.047854501699998</v>
      </c>
      <c r="Q94" s="11">
        <f>'Joint Ventures'!I37</f>
        <v>15.222496918649998</v>
      </c>
    </row>
    <row r="95" spans="2:17" x14ac:dyDescent="0.35">
      <c r="K95" s="5" t="str">
        <f>'Joint Ventures'!B38</f>
        <v>Taj Malabar Resort &amp; Spa, Kochi</v>
      </c>
      <c r="L95" s="5">
        <f>'Joint Ventures'!C38</f>
        <v>95</v>
      </c>
      <c r="M95" s="5">
        <f>'Joint Ventures'!D38</f>
        <v>7840</v>
      </c>
      <c r="N95" s="11">
        <f>'Joint Ventures'!F38</f>
        <v>3.8787843359999998</v>
      </c>
      <c r="O95" s="11">
        <f>'Joint Ventures'!G38</f>
        <v>4.8484804199999996</v>
      </c>
      <c r="P95" s="11">
        <f>'Joint Ventures'!H38</f>
        <v>5.8181765039999993</v>
      </c>
      <c r="Q95" s="11">
        <f>'Joint Ventures'!I38</f>
        <v>6.7878725879999999</v>
      </c>
    </row>
    <row r="96" spans="2:17" x14ac:dyDescent="0.35">
      <c r="K96" s="5" t="str">
        <f>'Joint Ventures'!B39</f>
        <v>Vivanta Coimbatore</v>
      </c>
      <c r="L96" s="5">
        <f>'Joint Ventures'!C39</f>
        <v>178</v>
      </c>
      <c r="M96" s="5">
        <f>'Joint Ventures'!D39</f>
        <v>4437</v>
      </c>
      <c r="N96" s="11">
        <f>'Joint Ventures'!F39</f>
        <v>4.1130633265200007</v>
      </c>
      <c r="O96" s="11">
        <f>'Joint Ventures'!G39</f>
        <v>5.1413291581500005</v>
      </c>
      <c r="P96" s="11">
        <f>'Joint Ventures'!H39</f>
        <v>6.1695949897800002</v>
      </c>
      <c r="Q96" s="11">
        <f>'Joint Ventures'!I39</f>
        <v>7.1978608214099999</v>
      </c>
    </row>
    <row r="97" spans="11:17" x14ac:dyDescent="0.35">
      <c r="K97" s="5" t="str">
        <f>'Joint Ventures'!B40</f>
        <v>Gateway, Coonoor - IHCL SeleQtions</v>
      </c>
      <c r="L97" s="5">
        <f>'Joint Ventures'!C40</f>
        <v>32</v>
      </c>
      <c r="M97" s="5">
        <f>'Joint Ventures'!D40</f>
        <v>11210</v>
      </c>
      <c r="N97" s="11">
        <f>'Joint Ventures'!F40</f>
        <v>1.8681491904000003</v>
      </c>
      <c r="O97" s="11">
        <f>'Joint Ventures'!G40</f>
        <v>2.3351864880000002</v>
      </c>
      <c r="P97" s="11">
        <f>'Joint Ventures'!H40</f>
        <v>2.8022237855999999</v>
      </c>
      <c r="Q97" s="11">
        <f>'Joint Ventures'!I40</f>
        <v>3.2692610832</v>
      </c>
    </row>
    <row r="98" spans="11:17" x14ac:dyDescent="0.35">
      <c r="K98" s="5" t="str">
        <f>'Joint Ventures'!B42</f>
        <v>The Gateway Hotel Pasumalai Madurai</v>
      </c>
      <c r="L98" s="5">
        <f>'Joint Ventures'!C42</f>
        <v>63</v>
      </c>
      <c r="M98" s="5">
        <f>'Joint Ventures'!D42</f>
        <v>6922</v>
      </c>
      <c r="N98" s="11">
        <f>'Joint Ventures'!F42</f>
        <v>2.2710573925200008</v>
      </c>
      <c r="O98" s="11">
        <f>'Joint Ventures'!G42</f>
        <v>2.8388217406500007</v>
      </c>
      <c r="P98" s="11">
        <f>'Joint Ventures'!H42</f>
        <v>3.4065860887800006</v>
      </c>
      <c r="Q98" s="11">
        <f>'Joint Ventures'!I42</f>
        <v>3.9743504369100005</v>
      </c>
    </row>
  </sheetData>
  <mergeCells count="3">
    <mergeCell ref="N10:Q10"/>
    <mergeCell ref="E10:H10"/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16"/>
  <sheetViews>
    <sheetView workbookViewId="0">
      <selection activeCell="I15" sqref="I15"/>
    </sheetView>
  </sheetViews>
  <sheetFormatPr defaultRowHeight="14.5" x14ac:dyDescent="0.35"/>
  <cols>
    <col min="2" max="2" width="17.54296875" bestFit="1" customWidth="1"/>
    <col min="3" max="3" width="10.26953125" bestFit="1" customWidth="1"/>
    <col min="4" max="4" width="9.81640625" bestFit="1" customWidth="1"/>
    <col min="5" max="5" width="36" bestFit="1" customWidth="1"/>
  </cols>
  <sheetData>
    <row r="2" spans="2:11" x14ac:dyDescent="0.35">
      <c r="F2" s="24" t="s">
        <v>208</v>
      </c>
      <c r="G2" s="24"/>
      <c r="H2" s="24"/>
      <c r="I2" s="24"/>
    </row>
    <row r="3" spans="2:11" x14ac:dyDescent="0.35">
      <c r="B3" s="5"/>
      <c r="C3" s="5" t="s">
        <v>192</v>
      </c>
      <c r="D3" s="5" t="s">
        <v>7</v>
      </c>
      <c r="F3" s="10">
        <v>0.4</v>
      </c>
      <c r="G3" s="10">
        <v>0.5</v>
      </c>
      <c r="H3" s="10">
        <v>0.6</v>
      </c>
      <c r="I3" s="10">
        <v>0.7</v>
      </c>
    </row>
    <row r="4" spans="2:11" x14ac:dyDescent="0.35">
      <c r="B4" s="6" t="s">
        <v>186</v>
      </c>
      <c r="C4" s="5"/>
      <c r="D4" s="5"/>
      <c r="F4" s="9"/>
      <c r="G4" s="9"/>
      <c r="H4" s="9"/>
      <c r="I4" s="9"/>
    </row>
    <row r="5" spans="2:11" x14ac:dyDescent="0.35">
      <c r="B5" s="5" t="s">
        <v>187</v>
      </c>
      <c r="C5" s="5">
        <f>COUNTIF('Indian Hotels'!B7:B34,"*")</f>
        <v>28</v>
      </c>
      <c r="D5" s="5">
        <f>SUM('Indian Hotels'!C7:C34)</f>
        <v>4545</v>
      </c>
      <c r="F5" s="9">
        <f>'Indian Hotels'!H35</f>
        <v>940.70957980000026</v>
      </c>
      <c r="G5" s="9">
        <f>'Indian Hotels'!I35</f>
        <v>1175.88697475</v>
      </c>
      <c r="H5" s="9">
        <f>'Indian Hotels'!J35</f>
        <v>1411.0643696999998</v>
      </c>
      <c r="I5" s="9">
        <f>'Indian Hotels'!K35</f>
        <v>1646.2417646500001</v>
      </c>
      <c r="K5">
        <f>I5*10000000/(D5*365)</f>
        <v>9923.5454565456548</v>
      </c>
    </row>
    <row r="6" spans="2:11" x14ac:dyDescent="0.35">
      <c r="B6" s="5" t="s">
        <v>188</v>
      </c>
      <c r="C6" s="5">
        <f>COUNTIF('Indian Hotels'!B40:B81,"*")</f>
        <v>42</v>
      </c>
      <c r="D6" s="5">
        <f>SUM('Indian Hotels'!C40:C81)</f>
        <v>5408</v>
      </c>
      <c r="F6" s="9">
        <f>'Indian Hotels'!H82</f>
        <v>1114.1185686000006</v>
      </c>
      <c r="G6" s="9">
        <f>'Indian Hotels'!I82</f>
        <v>1392.6482107500005</v>
      </c>
      <c r="H6" s="9">
        <f>'Indian Hotels'!J82</f>
        <v>1671.1778529000001</v>
      </c>
      <c r="I6" s="9">
        <f>'Indian Hotels'!K82</f>
        <v>1949.7074950499994</v>
      </c>
      <c r="K6">
        <f>I6*10000000/(D6*365)</f>
        <v>9877.3379622781031</v>
      </c>
    </row>
    <row r="7" spans="2:11" x14ac:dyDescent="0.35">
      <c r="B7" s="5"/>
      <c r="C7" s="5"/>
      <c r="D7" s="5"/>
    </row>
    <row r="8" spans="2:11" x14ac:dyDescent="0.35">
      <c r="B8" s="6" t="s">
        <v>189</v>
      </c>
      <c r="C8" s="5"/>
      <c r="D8" s="5"/>
      <c r="F8" s="9"/>
      <c r="G8" s="9"/>
      <c r="H8" s="9"/>
      <c r="I8" s="9"/>
    </row>
    <row r="9" spans="2:11" x14ac:dyDescent="0.35">
      <c r="B9" s="5" t="s">
        <v>187</v>
      </c>
      <c r="C9" s="5">
        <f>COUNTIF(Ginger!B5:B44,"*")</f>
        <v>40</v>
      </c>
      <c r="D9" s="5">
        <f>SUM(Ginger!C5:C44)</f>
        <v>3544</v>
      </c>
      <c r="F9" s="9">
        <f>Ginger!G45</f>
        <v>148.42478260000001</v>
      </c>
      <c r="G9" s="9">
        <f>Ginger!H45</f>
        <v>185.53097825000006</v>
      </c>
      <c r="H9" s="9">
        <f>Ginger!I45</f>
        <v>222.63717389999991</v>
      </c>
      <c r="I9" s="9">
        <f>Ginger!J45</f>
        <v>259.74336954999995</v>
      </c>
      <c r="K9">
        <f t="shared" ref="K9:K10" si="0">I9*10000000/(D9*365)</f>
        <v>2007.9731094808124</v>
      </c>
    </row>
    <row r="10" spans="2:11" x14ac:dyDescent="0.35">
      <c r="B10" s="5" t="s">
        <v>188</v>
      </c>
      <c r="C10" s="5">
        <f>COUNTIF(Ginger!B48:B61,"*")</f>
        <v>14</v>
      </c>
      <c r="D10" s="5">
        <f>SUM(Ginger!C48:C61)</f>
        <v>990</v>
      </c>
      <c r="F10" s="9">
        <f>Ginger!G62</f>
        <v>40.05583</v>
      </c>
      <c r="G10" s="9">
        <f>Ginger!H62</f>
        <v>50.069787500000004</v>
      </c>
      <c r="H10" s="9">
        <f>Ginger!I62</f>
        <v>60.083744999999993</v>
      </c>
      <c r="I10" s="9">
        <f>Ginger!J62</f>
        <v>70.097702499999983</v>
      </c>
      <c r="K10">
        <f t="shared" si="0"/>
        <v>1939.8838383838381</v>
      </c>
    </row>
    <row r="11" spans="2:11" x14ac:dyDescent="0.35">
      <c r="B11" s="5"/>
      <c r="C11" s="5"/>
      <c r="D11" s="5"/>
    </row>
    <row r="12" spans="2:11" x14ac:dyDescent="0.35">
      <c r="B12" s="6" t="s">
        <v>190</v>
      </c>
      <c r="C12" s="5">
        <v>16</v>
      </c>
      <c r="D12" s="5">
        <f>SUM('Other SUbsidiaries'!C3:C5,'Other SUbsidiaries'!C8:C9,'Other SUbsidiaries'!C12:C13,'Other SUbsidiaries'!C16,'Other SUbsidiaries'!C20:C26,'Other SUbsidiaries'!C29)</f>
        <v>2211</v>
      </c>
      <c r="F12" s="9">
        <f>'Other SUbsidiaries'!F31</f>
        <v>407.77657492612008</v>
      </c>
      <c r="G12" s="9">
        <f>'Other SUbsidiaries'!G31</f>
        <v>509.72071865764997</v>
      </c>
      <c r="H12" s="9">
        <f>'Other SUbsidiaries'!H31</f>
        <v>611.66486238918003</v>
      </c>
      <c r="I12" s="9">
        <f>'Other SUbsidiaries'!I31</f>
        <v>713.60900612070986</v>
      </c>
      <c r="K12">
        <f t="shared" ref="K12:K13" si="1">I12*10000000/(D12*365)</f>
        <v>8842.5742535232912</v>
      </c>
    </row>
    <row r="13" spans="2:11" x14ac:dyDescent="0.35">
      <c r="B13" s="6" t="s">
        <v>191</v>
      </c>
      <c r="C13" s="5">
        <v>27</v>
      </c>
      <c r="D13" s="5">
        <f>SUM('Joint Ventures'!C4:C9,'Joint Ventures'!C12:C14,'Joint Ventures'!C17,'Joint Ventures'!C20,'Joint Ventures'!C23:C26,'Joint Ventures'!C29,'Joint Ventures'!C32:C33,'Joint Ventures'!C36:C42,'Joint Ventures'!C45,'Joint Ventures'!C48)</f>
        <v>2835</v>
      </c>
      <c r="F13" s="9">
        <f>'Joint Ventures'!F50</f>
        <v>190.85879764727997</v>
      </c>
      <c r="G13" s="9">
        <f>'Joint Ventures'!G50</f>
        <v>238.57349705909999</v>
      </c>
      <c r="H13" s="9">
        <f>'Joint Ventures'!H50</f>
        <v>286.28819647091996</v>
      </c>
      <c r="I13" s="9">
        <f>'Joint Ventures'!I50</f>
        <v>334.00289588273995</v>
      </c>
      <c r="K13">
        <f t="shared" si="1"/>
        <v>3227.7828115555549</v>
      </c>
    </row>
    <row r="14" spans="2:11" x14ac:dyDescent="0.35">
      <c r="B14" s="6" t="s">
        <v>193</v>
      </c>
      <c r="C14" s="6">
        <f>SUM(C12:C13,C9:C10,C5:C6)</f>
        <v>167</v>
      </c>
      <c r="D14" s="6">
        <f>SUM(D12:D13,D9:D10,D5:D6)</f>
        <v>19533</v>
      </c>
    </row>
    <row r="16" spans="2:11" x14ac:dyDescent="0.35">
      <c r="E16" s="1" t="s">
        <v>215</v>
      </c>
      <c r="F16" s="18">
        <f>SUM(F12,F9:F10,F5:F6)</f>
        <v>2651.0853359261209</v>
      </c>
      <c r="G16" s="18">
        <f t="shared" ref="G16:I16" si="2">SUM(G12,G9:G10,G5:G6)</f>
        <v>3313.8566699076505</v>
      </c>
      <c r="H16" s="18">
        <f t="shared" si="2"/>
        <v>3976.62800388918</v>
      </c>
      <c r="I16" s="18">
        <f t="shared" si="2"/>
        <v>4639.3993378707091</v>
      </c>
    </row>
  </sheetData>
  <mergeCells count="1"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Indian Hotels</vt:lpstr>
      <vt:lpstr>Ginger</vt:lpstr>
      <vt:lpstr>Other SUbsidiaries</vt:lpstr>
      <vt:lpstr>Joint Ventures</vt:lpstr>
      <vt:lpstr>Break Up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2021-10-29T12:45:41Z</dcterms:modified>
</cp:coreProperties>
</file>