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ocuments\JKS_All\"/>
    </mc:Choice>
  </mc:AlternateContent>
  <bookViews>
    <workbookView xWindow="0" yWindow="0" windowWidth="20490" windowHeight="7755"/>
  </bookViews>
  <sheets>
    <sheet name="Sheet1" sheetId="1" r:id="rId1"/>
    <sheet name="Sheet2" sheetId="2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1" l="1"/>
  <c r="R11" i="1"/>
  <c r="R10" i="1"/>
  <c r="R9" i="1"/>
  <c r="R8" i="1"/>
  <c r="R7" i="1"/>
  <c r="H12" i="1" l="1"/>
  <c r="F12" i="1"/>
  <c r="D10" i="1"/>
  <c r="J9" i="1"/>
  <c r="J12" i="1"/>
  <c r="D12" i="1"/>
  <c r="F11" i="1"/>
  <c r="J10" i="1"/>
  <c r="F10" i="1"/>
  <c r="H10" i="1"/>
  <c r="G3" i="1"/>
  <c r="K22" i="1" s="1"/>
  <c r="L22" i="1" s="1"/>
  <c r="N10" i="1" l="1"/>
  <c r="Q7" i="1"/>
  <c r="Q11" i="1"/>
  <c r="K19" i="1"/>
  <c r="L19" i="1" s="1"/>
  <c r="K23" i="1"/>
  <c r="L23" i="1" s="1"/>
  <c r="N11" i="1"/>
  <c r="Q8" i="1"/>
  <c r="Q12" i="1"/>
  <c r="K20" i="1"/>
  <c r="L20" i="1" s="1"/>
  <c r="N8" i="1"/>
  <c r="N12" i="1"/>
  <c r="Q9" i="1"/>
  <c r="K17" i="1"/>
  <c r="L17" i="1" s="1"/>
  <c r="K21" i="1"/>
  <c r="L21" i="1" s="1"/>
  <c r="N9" i="1"/>
  <c r="N7" i="1"/>
  <c r="Q10" i="1"/>
  <c r="K18" i="1"/>
  <c r="L18" i="1" s="1"/>
</calcChain>
</file>

<file path=xl/sharedStrings.xml><?xml version="1.0" encoding="utf-8"?>
<sst xmlns="http://schemas.openxmlformats.org/spreadsheetml/2006/main" count="50" uniqueCount="34">
  <si>
    <t xml:space="preserve">Tax Bracket </t>
  </si>
  <si>
    <t xml:space="preserve">Surcharge </t>
  </si>
  <si>
    <t>Total Tax %</t>
  </si>
  <si>
    <t>Invit</t>
  </si>
  <si>
    <t>Indigrid</t>
  </si>
  <si>
    <t>IRB</t>
  </si>
  <si>
    <t>PG</t>
  </si>
  <si>
    <t>REITs</t>
  </si>
  <si>
    <t>Embassy</t>
  </si>
  <si>
    <t>Mindspace</t>
  </si>
  <si>
    <t>Brookfield</t>
  </si>
  <si>
    <t>Q1</t>
  </si>
  <si>
    <t>Q2</t>
  </si>
  <si>
    <t>Q3</t>
  </si>
  <si>
    <t>Taxable Distribution</t>
  </si>
  <si>
    <t>NonTaxable Distribution</t>
  </si>
  <si>
    <t>Q4*</t>
  </si>
  <si>
    <t>Edn+Health Surcharge</t>
  </si>
  <si>
    <t>Assumptions :</t>
  </si>
  <si>
    <t>2. Q1/Q2/Q3 distribution as per FY22-23</t>
  </si>
  <si>
    <t>3. Q4 distribution as per FY21-22</t>
  </si>
  <si>
    <t>4. PG Invit non taxable dividend considered as non taxable</t>
  </si>
  <si>
    <t>Entry Price</t>
  </si>
  <si>
    <t>Price 3/Feb/23 NSE</t>
  </si>
  <si>
    <t>5. IRB &amp; Brookfield  Q3 distribution is yet to be announced and hence FY21-22 taken</t>
  </si>
  <si>
    <t>On hand POST-TAX Return %</t>
  </si>
  <si>
    <t>Target on hand post-tax Return %</t>
  </si>
  <si>
    <t>Enter Tax Bracket (D3), Surcharge (E4), Target return (P6) cells.    Do NOT disturb other entries</t>
  </si>
  <si>
    <t>Table to know, pre-tax return in conventional instruments like FD/Bonds</t>
  </si>
  <si>
    <t>Correction required from price in column M</t>
  </si>
  <si>
    <t>Correction required from 3Feb23 price for 39% total tax</t>
  </si>
  <si>
    <t>Target on hand post-tax Return % at 39% tax</t>
  </si>
  <si>
    <t>Pre-tax return %</t>
  </si>
  <si>
    <t>1. This is distribution history based but assumes 2023 budget proposal for deciding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</si>
</sst>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left"/>
    </xf>
    <xf numFmtId="9" fontId="0" fillId="0" borderId="0" xfId="0" applyNumberFormat="1"/>
    <xf numFmtId="10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9" fontId="0" fillId="0" borderId="9" xfId="0" applyNumberFormat="1" applyBorder="1"/>
    <xf numFmtId="10" fontId="0" fillId="0" borderId="9" xfId="0" applyNumberFormat="1" applyBorder="1"/>
    <xf numFmtId="0" fontId="2" fillId="0" borderId="9" xfId="0" applyFont="1" applyBorder="1"/>
    <xf numFmtId="0" fontId="0" fillId="0" borderId="3" xfId="0" applyBorder="1"/>
    <xf numFmtId="15" fontId="0" fillId="0" borderId="0" xfId="0" applyNumberForma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2" fontId="0" fillId="0" borderId="9" xfId="0" applyNumberFormat="1" applyBorder="1" applyAlignment="1"/>
    <xf numFmtId="0" fontId="2" fillId="3" borderId="9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2" fontId="0" fillId="0" borderId="9" xfId="0" applyNumberFormat="1" applyBorder="1"/>
    <xf numFmtId="0" fontId="2" fillId="0" borderId="0" xfId="0" applyFont="1"/>
    <xf numFmtId="9" fontId="0" fillId="7" borderId="9" xfId="0" applyNumberFormat="1" applyFill="1" applyBorder="1"/>
    <xf numFmtId="10" fontId="0" fillId="7" borderId="9" xfId="0" applyNumberFormat="1" applyFill="1" applyBorder="1"/>
    <xf numFmtId="10" fontId="4" fillId="0" borderId="9" xfId="0" applyNumberFormat="1" applyFont="1" applyBorder="1"/>
    <xf numFmtId="0" fontId="2" fillId="0" borderId="9" xfId="0" applyFont="1" applyBorder="1" applyAlignment="1">
      <alignment horizontal="center"/>
    </xf>
    <xf numFmtId="0" fontId="2" fillId="4" borderId="9" xfId="0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center" vertical="top" wrapText="1"/>
    </xf>
    <xf numFmtId="0" fontId="3" fillId="7" borderId="10" xfId="0" applyFont="1" applyFill="1" applyBorder="1" applyAlignment="1">
      <alignment horizontal="center" vertical="top" wrapText="1"/>
    </xf>
    <xf numFmtId="0" fontId="3" fillId="7" borderId="11" xfId="0" applyFont="1" applyFill="1" applyBorder="1" applyAlignment="1">
      <alignment horizontal="center" vertical="top" wrapText="1"/>
    </xf>
    <xf numFmtId="0" fontId="3" fillId="7" borderId="12" xfId="0" applyFont="1" applyFill="1" applyBorder="1" applyAlignment="1">
      <alignment horizontal="center" vertical="top" wrapText="1"/>
    </xf>
    <xf numFmtId="0" fontId="2" fillId="6" borderId="9" xfId="0" applyFont="1" applyFill="1" applyBorder="1" applyAlignment="1">
      <alignment horizontal="center" vertical="top" wrapText="1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3"/>
  <sheetViews>
    <sheetView tabSelected="1" workbookViewId="0">
      <selection activeCell="B16" sqref="B16"/>
    </sheetView>
  </sheetViews>
  <sheetFormatPr defaultRowHeight="15" x14ac:dyDescent="0.25"/>
  <cols>
    <col min="3" max="3" width="10.42578125" customWidth="1"/>
    <col min="4" max="6" width="11.85546875" customWidth="1"/>
    <col min="7" max="8" width="11.28515625" customWidth="1"/>
    <col min="9" max="9" width="11.85546875" customWidth="1"/>
    <col min="10" max="10" width="12" customWidth="1"/>
    <col min="11" max="11" width="12.85546875" customWidth="1"/>
    <col min="12" max="12" width="7.5703125" customWidth="1"/>
    <col min="13" max="13" width="9.7109375" bestFit="1" customWidth="1"/>
    <col min="15" max="15" width="5.42578125" customWidth="1"/>
    <col min="18" max="18" width="12" customWidth="1"/>
  </cols>
  <sheetData>
    <row r="1" spans="2:18" ht="15.75" thickBot="1" x14ac:dyDescent="0.3"/>
    <row r="2" spans="2:18" ht="30" customHeight="1" thickBot="1" x14ac:dyDescent="0.3">
      <c r="D2" s="23" t="s">
        <v>0</v>
      </c>
      <c r="E2" s="23" t="s">
        <v>1</v>
      </c>
      <c r="F2" s="23" t="s">
        <v>17</v>
      </c>
      <c r="G2" s="23" t="s">
        <v>2</v>
      </c>
      <c r="I2" s="32" t="s">
        <v>27</v>
      </c>
      <c r="J2" s="33"/>
      <c r="K2" s="33"/>
      <c r="L2" s="33"/>
      <c r="M2" s="33"/>
      <c r="N2" s="34"/>
      <c r="O2" s="1"/>
    </row>
    <row r="3" spans="2:18" x14ac:dyDescent="0.25">
      <c r="D3" s="26">
        <v>0.3</v>
      </c>
      <c r="E3" s="26">
        <v>0.25</v>
      </c>
      <c r="F3" s="13">
        <v>0.04</v>
      </c>
      <c r="G3" s="14">
        <f>(D3+(D3*E3))*(1+F3)</f>
        <v>0.39</v>
      </c>
    </row>
    <row r="4" spans="2:18" x14ac:dyDescent="0.25">
      <c r="D4" s="2"/>
      <c r="E4" s="2"/>
      <c r="F4" s="2"/>
      <c r="G4" s="3"/>
    </row>
    <row r="5" spans="2:18" x14ac:dyDescent="0.25">
      <c r="B5" s="12"/>
      <c r="C5" s="12"/>
      <c r="D5" s="29" t="s">
        <v>11</v>
      </c>
      <c r="E5" s="29"/>
      <c r="F5" s="29" t="s">
        <v>12</v>
      </c>
      <c r="G5" s="29"/>
      <c r="H5" s="29" t="s">
        <v>13</v>
      </c>
      <c r="I5" s="29"/>
      <c r="J5" s="29" t="s">
        <v>16</v>
      </c>
      <c r="K5" s="29"/>
      <c r="L5" s="18"/>
      <c r="M5" s="30" t="s">
        <v>23</v>
      </c>
      <c r="N5" s="30" t="s">
        <v>25</v>
      </c>
      <c r="O5" s="20"/>
      <c r="P5" s="31" t="s">
        <v>26</v>
      </c>
      <c r="Q5" s="31" t="s">
        <v>22</v>
      </c>
      <c r="R5" s="31" t="s">
        <v>29</v>
      </c>
    </row>
    <row r="6" spans="2:18" ht="45.75" customHeight="1" x14ac:dyDescent="0.25">
      <c r="B6" s="12"/>
      <c r="C6" s="12"/>
      <c r="D6" s="23" t="s">
        <v>14</v>
      </c>
      <c r="E6" s="22" t="s">
        <v>15</v>
      </c>
      <c r="F6" s="23" t="s">
        <v>14</v>
      </c>
      <c r="G6" s="22" t="s">
        <v>15</v>
      </c>
      <c r="H6" s="23" t="s">
        <v>14</v>
      </c>
      <c r="I6" s="22" t="s">
        <v>15</v>
      </c>
      <c r="J6" s="23" t="s">
        <v>14</v>
      </c>
      <c r="K6" s="22" t="s">
        <v>15</v>
      </c>
      <c r="L6" s="19"/>
      <c r="M6" s="30"/>
      <c r="N6" s="30"/>
      <c r="O6" s="20"/>
      <c r="P6" s="31"/>
      <c r="Q6" s="31"/>
      <c r="R6" s="31"/>
    </row>
    <row r="7" spans="2:18" x14ac:dyDescent="0.25">
      <c r="B7" s="15" t="s">
        <v>3</v>
      </c>
      <c r="C7" s="15" t="s">
        <v>4</v>
      </c>
      <c r="D7" s="21">
        <v>3.3</v>
      </c>
      <c r="E7" s="21">
        <v>0</v>
      </c>
      <c r="F7" s="21">
        <v>3.3</v>
      </c>
      <c r="G7" s="21">
        <v>0</v>
      </c>
      <c r="H7" s="21">
        <v>3.3</v>
      </c>
      <c r="I7" s="21">
        <v>0</v>
      </c>
      <c r="J7" s="21">
        <v>3.19</v>
      </c>
      <c r="K7" s="21">
        <v>0</v>
      </c>
      <c r="L7" s="7"/>
      <c r="M7" s="24">
        <v>133.68</v>
      </c>
      <c r="N7" s="14">
        <f>((D7+F7+H7+J7)*(1-$G$3)+(E7+G7+I7+K7))/M7</f>
        <v>5.9731448234590055E-2</v>
      </c>
      <c r="P7" s="27">
        <v>6.5000000000000002E-2</v>
      </c>
      <c r="Q7" s="24">
        <f>((D7+F7+H7+J7)*(1-$G$3)+(E7+G7+I7+K7))/P7</f>
        <v>122.84461538461537</v>
      </c>
      <c r="R7" s="28">
        <f>-(M7-Q7)/M7</f>
        <v>-8.1054642544768407E-2</v>
      </c>
    </row>
    <row r="8" spans="2:18" x14ac:dyDescent="0.25">
      <c r="B8" s="15"/>
      <c r="C8" s="15" t="s">
        <v>5</v>
      </c>
      <c r="D8" s="21">
        <v>2</v>
      </c>
      <c r="E8" s="21">
        <v>0</v>
      </c>
      <c r="F8" s="21">
        <v>2.0499999999999998</v>
      </c>
      <c r="G8" s="21">
        <v>0</v>
      </c>
      <c r="H8" s="21">
        <v>2.4</v>
      </c>
      <c r="I8" s="21">
        <v>0</v>
      </c>
      <c r="J8" s="21">
        <v>2.6</v>
      </c>
      <c r="K8" s="21">
        <v>0</v>
      </c>
      <c r="L8" s="7"/>
      <c r="M8" s="24">
        <v>64</v>
      </c>
      <c r="N8" s="14">
        <f t="shared" ref="N8:N12" si="0">((D8+F8+H8+J8)*(1-$G$3)+(E8+G8+I8+K8))/M8</f>
        <v>8.6257812499999989E-2</v>
      </c>
      <c r="P8" s="27">
        <v>0.1</v>
      </c>
      <c r="Q8" s="24">
        <f t="shared" ref="Q8:Q12" si="1">((D8+F8+H8+J8)*(1-$G$3)+(E8+G8+I8+K8))/P8</f>
        <v>55.204999999999991</v>
      </c>
      <c r="R8" s="28">
        <f t="shared" ref="R8:R12" si="2">-(M8-Q8)/M8</f>
        <v>-0.13742187500000014</v>
      </c>
    </row>
    <row r="9" spans="2:18" x14ac:dyDescent="0.25">
      <c r="B9" s="15"/>
      <c r="C9" s="15" t="s">
        <v>6</v>
      </c>
      <c r="D9" s="21">
        <v>2.5</v>
      </c>
      <c r="E9" s="21">
        <v>0.28000000000000003</v>
      </c>
      <c r="F9" s="21">
        <v>2.8</v>
      </c>
      <c r="G9" s="21">
        <v>0.2</v>
      </c>
      <c r="H9" s="21">
        <v>2.75</v>
      </c>
      <c r="I9" s="21">
        <v>0.25</v>
      </c>
      <c r="J9" s="21">
        <f>3-0.28</f>
        <v>2.7199999999999998</v>
      </c>
      <c r="K9" s="21">
        <v>0.28000000000000003</v>
      </c>
      <c r="L9" s="7"/>
      <c r="M9" s="24">
        <v>120.88</v>
      </c>
      <c r="N9" s="14">
        <f t="shared" si="0"/>
        <v>6.2704334877564522E-2</v>
      </c>
      <c r="P9" s="27">
        <v>6.5000000000000002E-2</v>
      </c>
      <c r="Q9" s="24">
        <f t="shared" si="1"/>
        <v>116.61076923076921</v>
      </c>
      <c r="R9" s="28">
        <f t="shared" si="2"/>
        <v>-3.5317924960545893E-2</v>
      </c>
    </row>
    <row r="10" spans="2:18" x14ac:dyDescent="0.25">
      <c r="B10" s="15" t="s">
        <v>7</v>
      </c>
      <c r="C10" s="15" t="s">
        <v>8</v>
      </c>
      <c r="D10" s="21">
        <f>1.85+0.65</f>
        <v>2.5</v>
      </c>
      <c r="E10" s="21">
        <v>2.83</v>
      </c>
      <c r="F10" s="21">
        <f>2.4+0.86</f>
        <v>3.26</v>
      </c>
      <c r="G10" s="21">
        <v>2.2000000000000002</v>
      </c>
      <c r="H10" s="21">
        <f>2.39+0.69</f>
        <v>3.08</v>
      </c>
      <c r="I10" s="21">
        <v>2.23</v>
      </c>
      <c r="J10" s="21">
        <f>0.7+2.31</f>
        <v>3.01</v>
      </c>
      <c r="K10" s="21">
        <v>2.25</v>
      </c>
      <c r="L10" s="7"/>
      <c r="M10" s="24">
        <v>301.70999999999998</v>
      </c>
      <c r="N10" s="14">
        <f t="shared" si="0"/>
        <v>5.5478771005269961E-2</v>
      </c>
      <c r="P10" s="27">
        <v>6.5000000000000002E-2</v>
      </c>
      <c r="Q10" s="24">
        <f t="shared" si="1"/>
        <v>257.51538461538456</v>
      </c>
      <c r="R10" s="28">
        <f t="shared" si="2"/>
        <v>-0.14648044607276994</v>
      </c>
    </row>
    <row r="11" spans="2:18" x14ac:dyDescent="0.25">
      <c r="B11" s="15"/>
      <c r="C11" s="15" t="s">
        <v>9</v>
      </c>
      <c r="D11" s="21">
        <v>0.33</v>
      </c>
      <c r="E11" s="21">
        <v>4.41</v>
      </c>
      <c r="F11" s="21">
        <f>0.36+0.02</f>
        <v>0.38</v>
      </c>
      <c r="G11" s="21">
        <v>4.37</v>
      </c>
      <c r="H11" s="21">
        <v>0.43</v>
      </c>
      <c r="I11" s="21">
        <v>4.37</v>
      </c>
      <c r="J11" s="21">
        <v>0.31</v>
      </c>
      <c r="K11" s="21">
        <v>4.3</v>
      </c>
      <c r="L11" s="7"/>
      <c r="M11" s="24">
        <v>321.72000000000003</v>
      </c>
      <c r="N11" s="14">
        <f t="shared" si="0"/>
        <v>5.6988996643043639E-2</v>
      </c>
      <c r="P11" s="27">
        <v>6.5000000000000002E-2</v>
      </c>
      <c r="Q11" s="24">
        <f t="shared" si="1"/>
        <v>282.06923076923078</v>
      </c>
      <c r="R11" s="28">
        <f t="shared" si="2"/>
        <v>-0.12324620549163633</v>
      </c>
    </row>
    <row r="12" spans="2:18" x14ac:dyDescent="0.25">
      <c r="B12" s="15"/>
      <c r="C12" s="15" t="s">
        <v>10</v>
      </c>
      <c r="D12" s="21">
        <f>2.48+2.56</f>
        <v>5.04</v>
      </c>
      <c r="E12" s="21">
        <v>0.06</v>
      </c>
      <c r="F12" s="21">
        <f>2.42+2.57+0.02</f>
        <v>5.01</v>
      </c>
      <c r="G12" s="21">
        <v>0.09</v>
      </c>
      <c r="H12" s="21">
        <f>3.28+1.59+0.03</f>
        <v>4.9000000000000004</v>
      </c>
      <c r="I12" s="21">
        <v>0.1</v>
      </c>
      <c r="J12" s="21">
        <f>2.88+2.15</f>
        <v>5.0299999999999994</v>
      </c>
      <c r="K12" s="21">
        <v>7.0000000000000007E-2</v>
      </c>
      <c r="L12" s="7"/>
      <c r="M12" s="24">
        <v>277.75</v>
      </c>
      <c r="N12" s="14">
        <f t="shared" si="0"/>
        <v>4.5032583258325834E-2</v>
      </c>
      <c r="P12" s="27">
        <v>6.5000000000000002E-2</v>
      </c>
      <c r="Q12" s="24">
        <f t="shared" si="1"/>
        <v>192.4276923076923</v>
      </c>
      <c r="R12" s="28">
        <f t="shared" si="2"/>
        <v>-0.30719102679498722</v>
      </c>
    </row>
    <row r="13" spans="2:18" ht="15.75" thickBot="1" x14ac:dyDescent="0.3">
      <c r="C13" s="17"/>
    </row>
    <row r="14" spans="2:18" x14ac:dyDescent="0.25">
      <c r="B14" s="4" t="s">
        <v>18</v>
      </c>
      <c r="C14" s="5"/>
      <c r="D14" s="5"/>
      <c r="E14" s="5"/>
      <c r="F14" s="5"/>
      <c r="G14" s="5"/>
      <c r="H14" s="16"/>
      <c r="J14" s="25" t="s">
        <v>28</v>
      </c>
    </row>
    <row r="15" spans="2:18" x14ac:dyDescent="0.25">
      <c r="B15" s="6" t="s">
        <v>33</v>
      </c>
      <c r="C15" s="7"/>
      <c r="D15" s="7"/>
      <c r="E15" s="7"/>
      <c r="F15" s="7"/>
      <c r="G15" s="7"/>
      <c r="H15" s="8"/>
      <c r="J15" s="35" t="s">
        <v>26</v>
      </c>
      <c r="K15" s="35" t="s">
        <v>2</v>
      </c>
      <c r="L15" s="35" t="s">
        <v>32</v>
      </c>
    </row>
    <row r="16" spans="2:18" ht="33" customHeight="1" x14ac:dyDescent="0.25">
      <c r="B16" s="6" t="s">
        <v>19</v>
      </c>
      <c r="C16" s="7"/>
      <c r="D16" s="7"/>
      <c r="E16" s="7"/>
      <c r="F16" s="7"/>
      <c r="G16" s="7"/>
      <c r="H16" s="8"/>
      <c r="J16" s="35"/>
      <c r="K16" s="35"/>
      <c r="L16" s="35"/>
    </row>
    <row r="17" spans="2:12" x14ac:dyDescent="0.25">
      <c r="B17" s="6" t="s">
        <v>20</v>
      </c>
      <c r="C17" s="7"/>
      <c r="D17" s="7"/>
      <c r="E17" s="7"/>
      <c r="F17" s="7"/>
      <c r="G17" s="7"/>
      <c r="H17" s="8"/>
      <c r="J17" s="14">
        <v>0.06</v>
      </c>
      <c r="K17" s="14">
        <f>G3</f>
        <v>0.39</v>
      </c>
      <c r="L17" s="14">
        <f>J17/(1-K17)</f>
        <v>9.8360655737704916E-2</v>
      </c>
    </row>
    <row r="18" spans="2:12" x14ac:dyDescent="0.25">
      <c r="B18" s="6" t="s">
        <v>21</v>
      </c>
      <c r="C18" s="7"/>
      <c r="D18" s="7"/>
      <c r="E18" s="7"/>
      <c r="F18" s="7"/>
      <c r="G18" s="7"/>
      <c r="H18" s="8"/>
      <c r="J18" s="14">
        <v>6.5000000000000002E-2</v>
      </c>
      <c r="K18" s="14">
        <f>G3</f>
        <v>0.39</v>
      </c>
      <c r="L18" s="14">
        <f t="shared" ref="L18:L23" si="3">J18/(1-K18)</f>
        <v>0.10655737704918034</v>
      </c>
    </row>
    <row r="19" spans="2:12" ht="15.75" thickBot="1" x14ac:dyDescent="0.3">
      <c r="B19" s="9" t="s">
        <v>24</v>
      </c>
      <c r="C19" s="10"/>
      <c r="D19" s="10"/>
      <c r="E19" s="10"/>
      <c r="F19" s="10"/>
      <c r="G19" s="10"/>
      <c r="H19" s="11"/>
      <c r="J19" s="14">
        <v>7.0000000000000007E-2</v>
      </c>
      <c r="K19" s="14">
        <f>G3</f>
        <v>0.39</v>
      </c>
      <c r="L19" s="14">
        <f t="shared" si="3"/>
        <v>0.11475409836065575</v>
      </c>
    </row>
    <row r="20" spans="2:12" x14ac:dyDescent="0.25">
      <c r="B20" s="7"/>
      <c r="C20" s="7"/>
      <c r="D20" s="7"/>
      <c r="E20" s="7"/>
      <c r="F20" s="7"/>
      <c r="G20" s="7"/>
      <c r="J20" s="14">
        <v>7.4999999999999997E-2</v>
      </c>
      <c r="K20" s="14">
        <f>G3</f>
        <v>0.39</v>
      </c>
      <c r="L20" s="14">
        <f t="shared" si="3"/>
        <v>0.12295081967213115</v>
      </c>
    </row>
    <row r="21" spans="2:12" x14ac:dyDescent="0.25">
      <c r="B21" s="7"/>
      <c r="C21" s="7"/>
      <c r="D21" s="7"/>
      <c r="E21" s="7"/>
      <c r="F21" s="7"/>
      <c r="G21" s="7"/>
      <c r="J21" s="14">
        <v>0.08</v>
      </c>
      <c r="K21" s="14">
        <f>G3</f>
        <v>0.39</v>
      </c>
      <c r="L21" s="14">
        <f t="shared" si="3"/>
        <v>0.13114754098360656</v>
      </c>
    </row>
    <row r="22" spans="2:12" x14ac:dyDescent="0.25">
      <c r="J22" s="14">
        <v>8.5000000000000006E-2</v>
      </c>
      <c r="K22" s="14">
        <f>G3</f>
        <v>0.39</v>
      </c>
      <c r="L22" s="14">
        <f t="shared" si="3"/>
        <v>0.13934426229508198</v>
      </c>
    </row>
    <row r="23" spans="2:12" x14ac:dyDescent="0.25">
      <c r="J23" s="14">
        <v>0.09</v>
      </c>
      <c r="K23" s="14">
        <f>G3</f>
        <v>0.39</v>
      </c>
      <c r="L23" s="14">
        <f t="shared" si="3"/>
        <v>0.14754098360655737</v>
      </c>
    </row>
  </sheetData>
  <mergeCells count="13">
    <mergeCell ref="R5:R6"/>
    <mergeCell ref="P5:P6"/>
    <mergeCell ref="Q5:Q6"/>
    <mergeCell ref="I2:N2"/>
    <mergeCell ref="J15:J16"/>
    <mergeCell ref="N5:N6"/>
    <mergeCell ref="K15:K16"/>
    <mergeCell ref="L15:L16"/>
    <mergeCell ref="D5:E5"/>
    <mergeCell ref="F5:G5"/>
    <mergeCell ref="H5:I5"/>
    <mergeCell ref="J5:K5"/>
    <mergeCell ref="M5:M6"/>
  </mergeCell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0"/>
  <sheetViews>
    <sheetView workbookViewId="0">
      <selection activeCell="A2" sqref="A2:E10"/>
    </sheetView>
  </sheetViews>
  <sheetFormatPr defaultRowHeight="15" x14ac:dyDescent="0.25"/>
  <cols>
    <col min="5" max="5" width="22.85546875" customWidth="1"/>
  </cols>
  <sheetData>
    <row r="3" spans="2:5" ht="15" customHeight="1" x14ac:dyDescent="0.25">
      <c r="B3" s="12"/>
      <c r="C3" s="12"/>
      <c r="D3" s="31" t="s">
        <v>31</v>
      </c>
      <c r="E3" s="31" t="s">
        <v>30</v>
      </c>
    </row>
    <row r="4" spans="2:5" ht="79.5" customHeight="1" x14ac:dyDescent="0.25">
      <c r="B4" s="12"/>
      <c r="C4" s="12"/>
      <c r="D4" s="31"/>
      <c r="E4" s="31"/>
    </row>
    <row r="5" spans="2:5" x14ac:dyDescent="0.25">
      <c r="B5" s="15" t="s">
        <v>3</v>
      </c>
      <c r="C5" s="15" t="s">
        <v>4</v>
      </c>
      <c r="D5" s="27">
        <v>6.5000000000000002E-2</v>
      </c>
      <c r="E5" s="14">
        <v>-8.1054642544768407E-2</v>
      </c>
    </row>
    <row r="6" spans="2:5" x14ac:dyDescent="0.25">
      <c r="B6" s="15"/>
      <c r="C6" s="15" t="s">
        <v>5</v>
      </c>
      <c r="D6" s="27">
        <v>0.1</v>
      </c>
      <c r="E6" s="14">
        <v>-0.13742187500000014</v>
      </c>
    </row>
    <row r="7" spans="2:5" x14ac:dyDescent="0.25">
      <c r="B7" s="15"/>
      <c r="C7" s="15" t="s">
        <v>6</v>
      </c>
      <c r="D7" s="27">
        <v>6.5000000000000002E-2</v>
      </c>
      <c r="E7" s="14">
        <v>-3.5317924960545893E-2</v>
      </c>
    </row>
    <row r="8" spans="2:5" x14ac:dyDescent="0.25">
      <c r="B8" s="15" t="s">
        <v>7</v>
      </c>
      <c r="C8" s="15" t="s">
        <v>8</v>
      </c>
      <c r="D8" s="27">
        <v>6.5000000000000002E-2</v>
      </c>
      <c r="E8" s="14">
        <v>-0.14648044607276994</v>
      </c>
    </row>
    <row r="9" spans="2:5" x14ac:dyDescent="0.25">
      <c r="B9" s="15"/>
      <c r="C9" s="15" t="s">
        <v>9</v>
      </c>
      <c r="D9" s="27">
        <v>6.5000000000000002E-2</v>
      </c>
      <c r="E9" s="14">
        <v>-0.12324620549163633</v>
      </c>
    </row>
    <row r="10" spans="2:5" x14ac:dyDescent="0.25">
      <c r="B10" s="15"/>
      <c r="C10" s="15" t="s">
        <v>10</v>
      </c>
      <c r="D10" s="27">
        <v>6.5000000000000002E-2</v>
      </c>
      <c r="E10" s="14">
        <v>-0.30719102679498722</v>
      </c>
    </row>
  </sheetData>
  <mergeCells count="2">
    <mergeCell ref="D3:D4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2023-02-04T09:05:20Z</dcterms:created>
  <dcterms:modified xsi:type="dcterms:W3CDTF">2023-02-05T15:43:59Z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89008488-fc1b-47ca-b179-97c348d9c979</vt:lpwstr>
  </property>
</Properties>
</file>