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DRL 1991 onwards BSE Monthly Pr" sheetId="3" r:id="rId1"/>
    <sheet name="DRL" sheetId="1" r:id="rId2"/>
  </sheets>
  <definedNames>
    <definedName name="_xlnm._FilterDatabase" localSheetId="0" hidden="1">'DRL 1991 onwards BSE Monthly Pr'!$A$1:$M$307</definedName>
  </definedNames>
  <calcPr calcId="145621"/>
</workbook>
</file>

<file path=xl/calcChain.xml><?xml version="1.0" encoding="utf-8"?>
<calcChain xmlns="http://schemas.openxmlformats.org/spreadsheetml/2006/main">
  <c r="T48" i="1" l="1"/>
  <c r="T21" i="1"/>
  <c r="T46" i="1"/>
  <c r="P48" i="1"/>
  <c r="O48" i="1"/>
  <c r="L48" i="1"/>
  <c r="L46" i="1"/>
  <c r="M16" i="1"/>
  <c r="M15" i="1"/>
  <c r="I16" i="1"/>
  <c r="I15" i="1"/>
  <c r="L44" i="1"/>
  <c r="AE41" i="1"/>
  <c r="AE2" i="1"/>
  <c r="AD2" i="1"/>
  <c r="AE10" i="1"/>
  <c r="AC38" i="1"/>
  <c r="P11" i="1"/>
  <c r="AD10" i="1"/>
  <c r="AB11" i="1"/>
  <c r="AD11" i="1" s="1"/>
  <c r="AB10" i="1"/>
  <c r="AB9" i="1"/>
  <c r="J3" i="1"/>
  <c r="Z10" i="1"/>
  <c r="AC10" i="1" s="1"/>
  <c r="P19" i="1"/>
  <c r="P20" i="1"/>
  <c r="P21" i="1"/>
  <c r="P22" i="1"/>
  <c r="P23" i="1"/>
  <c r="P24" i="1"/>
  <c r="I23" i="1"/>
  <c r="O19" i="1"/>
  <c r="O20" i="1"/>
  <c r="O21" i="1"/>
  <c r="O26" i="1"/>
  <c r="O25" i="1"/>
  <c r="O24" i="1"/>
  <c r="O23" i="1"/>
  <c r="O22" i="1"/>
  <c r="J6" i="1"/>
  <c r="J7" i="1" s="1"/>
  <c r="J4" i="1"/>
  <c r="J5" i="1" s="1"/>
  <c r="J8" i="1"/>
  <c r="J26" i="1"/>
  <c r="Q27" i="1" s="1"/>
  <c r="J25" i="1"/>
  <c r="I25" i="1" s="1"/>
  <c r="M25" i="1" s="1"/>
  <c r="J24" i="1"/>
  <c r="I24" i="1" s="1"/>
  <c r="J23" i="1"/>
  <c r="J22" i="1"/>
  <c r="I22" i="1" s="1"/>
  <c r="M22" i="1" s="1"/>
  <c r="J21" i="1"/>
  <c r="I21" i="1" s="1"/>
  <c r="J18" i="1"/>
  <c r="J19" i="1" s="1"/>
  <c r="J12" i="1"/>
  <c r="J11" i="1"/>
  <c r="J10" i="1"/>
  <c r="J9" i="1"/>
  <c r="C26" i="1"/>
  <c r="P26" i="1" s="1"/>
  <c r="C25" i="1"/>
  <c r="P25" i="1" s="1"/>
  <c r="M318" i="3"/>
  <c r="Q36" i="1"/>
  <c r="Q35" i="1"/>
  <c r="Q34" i="1"/>
  <c r="Q33" i="1"/>
  <c r="Q32" i="1"/>
  <c r="Q31" i="1"/>
  <c r="Q30" i="1"/>
  <c r="Q29" i="1"/>
  <c r="Q28" i="1"/>
  <c r="P36" i="1"/>
  <c r="P35" i="1"/>
  <c r="P34" i="1"/>
  <c r="P33" i="1"/>
  <c r="P32" i="1"/>
  <c r="P31" i="1"/>
  <c r="P30" i="1"/>
  <c r="P29" i="1"/>
  <c r="P28" i="1"/>
  <c r="P27" i="1"/>
  <c r="M28" i="1"/>
  <c r="M29" i="1"/>
  <c r="M30" i="1"/>
  <c r="M31" i="1"/>
  <c r="M32" i="1"/>
  <c r="M33" i="1"/>
  <c r="M34" i="1"/>
  <c r="M35" i="1"/>
  <c r="M36" i="1"/>
  <c r="M27" i="1"/>
  <c r="O27" i="1"/>
  <c r="Q11" i="1" l="1"/>
  <c r="Q12" i="1"/>
  <c r="Q6" i="1"/>
  <c r="Q22" i="1"/>
  <c r="J13" i="1"/>
  <c r="J14" i="1" s="1"/>
  <c r="Q14" i="1" s="1"/>
  <c r="M23" i="1"/>
  <c r="M24" i="1"/>
  <c r="Q25" i="1"/>
  <c r="Q19" i="1"/>
  <c r="I19" i="1"/>
  <c r="M19" i="1" s="1"/>
  <c r="J20" i="1"/>
  <c r="J15" i="1"/>
  <c r="Q13" i="1"/>
  <c r="Q21" i="1"/>
  <c r="M21" i="1"/>
  <c r="Q24" i="1"/>
  <c r="I18" i="1"/>
  <c r="Q26" i="1"/>
  <c r="Q23" i="1"/>
  <c r="I26" i="1"/>
  <c r="M26" i="1" s="1"/>
  <c r="J16" i="1" l="1"/>
  <c r="Q16" i="1" s="1"/>
  <c r="Q15" i="1"/>
  <c r="I20" i="1"/>
  <c r="M20" i="1" s="1"/>
  <c r="Q20" i="1"/>
  <c r="O31" i="1" l="1"/>
  <c r="O30" i="1"/>
  <c r="O29" i="1"/>
  <c r="O28" i="1"/>
  <c r="O36" i="1"/>
  <c r="O35" i="1"/>
  <c r="O34" i="1"/>
  <c r="O33" i="1"/>
  <c r="O32" i="1"/>
  <c r="Q18" i="1"/>
  <c r="Q17" i="1"/>
  <c r="P18" i="1"/>
  <c r="P17" i="1"/>
  <c r="O18" i="1"/>
  <c r="O17" i="1"/>
  <c r="M17" i="1"/>
  <c r="M18" i="1"/>
  <c r="Q10" i="1"/>
  <c r="P10" i="1"/>
  <c r="O10" i="1"/>
  <c r="L10" i="1"/>
  <c r="T10" i="1" s="1"/>
  <c r="Q9" i="1"/>
  <c r="P9" i="1"/>
  <c r="O9" i="1"/>
  <c r="L9" i="1"/>
  <c r="Q8" i="1"/>
  <c r="O8" i="1"/>
  <c r="P8" i="1"/>
  <c r="L8" i="1"/>
  <c r="Q5" i="1"/>
  <c r="P5" i="1"/>
  <c r="L5" i="1"/>
  <c r="Q7" i="1"/>
  <c r="O7" i="1"/>
  <c r="L7" i="1"/>
  <c r="P7" i="1"/>
  <c r="P6" i="1"/>
  <c r="L6" i="1"/>
  <c r="L4" i="1"/>
  <c r="Q4" i="1"/>
  <c r="P4" i="1"/>
  <c r="L3" i="1"/>
  <c r="P3" i="1"/>
  <c r="O3" i="1"/>
  <c r="Y2" i="1"/>
  <c r="T6" i="1" l="1"/>
  <c r="T7" i="1"/>
  <c r="T17" i="1"/>
  <c r="T19" i="1"/>
  <c r="T20" i="1"/>
  <c r="T27" i="1"/>
  <c r="T28" i="1"/>
  <c r="T29" i="1"/>
  <c r="T30" i="1"/>
  <c r="T31" i="1"/>
  <c r="T32" i="1"/>
  <c r="T33" i="1"/>
  <c r="T34" i="1"/>
  <c r="T35" i="1"/>
  <c r="T36" i="1"/>
  <c r="L47" i="1"/>
  <c r="T47" i="1" l="1"/>
  <c r="T8" i="1"/>
  <c r="A44" i="1"/>
  <c r="A45" i="1"/>
  <c r="A46" i="1"/>
  <c r="A47" i="1"/>
  <c r="A48" i="1"/>
  <c r="AE3" i="1"/>
  <c r="AE4" i="1"/>
  <c r="AE5" i="1"/>
  <c r="AE6" i="1"/>
  <c r="AE7" i="1"/>
  <c r="AE8" i="1"/>
  <c r="AE9" i="1"/>
  <c r="AE11" i="1"/>
  <c r="AE12" i="1"/>
  <c r="AE13" i="1"/>
  <c r="AE14" i="1"/>
  <c r="AE15" i="1"/>
  <c r="AE16" i="1"/>
  <c r="AE17" i="1"/>
  <c r="AE18" i="1"/>
  <c r="AE19" i="1"/>
  <c r="T9" i="1" l="1"/>
  <c r="T18" i="1"/>
  <c r="Z36" i="1"/>
  <c r="Z3" i="1"/>
  <c r="Z4" i="1"/>
  <c r="Z5" i="1"/>
  <c r="Z6" i="1"/>
  <c r="Z7" i="1"/>
  <c r="Z8" i="1"/>
  <c r="Z9" i="1"/>
  <c r="Z11" i="1"/>
  <c r="Z12" i="1"/>
  <c r="Z13" i="1"/>
  <c r="Z14" i="1"/>
  <c r="Z15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T25" i="1" l="1"/>
  <c r="O46" i="1" l="1"/>
  <c r="Z16" i="1"/>
  <c r="T24" i="1"/>
  <c r="O47" i="1"/>
  <c r="P47" i="1"/>
  <c r="T22" i="1"/>
  <c r="P46" i="1"/>
  <c r="Z17" i="1"/>
  <c r="T23" i="1"/>
  <c r="T26" i="1"/>
  <c r="T5" i="1"/>
  <c r="T4" i="1"/>
  <c r="T3" i="1"/>
  <c r="T44" i="1" s="1"/>
  <c r="P44" i="1"/>
  <c r="T2" i="1"/>
  <c r="O44" i="1" l="1"/>
  <c r="AC2" i="1" l="1"/>
  <c r="AE20" i="1" l="1"/>
  <c r="AB4" i="1" l="1"/>
  <c r="AC3" i="1"/>
  <c r="AD3" i="1"/>
  <c r="AD4" i="1" l="1"/>
  <c r="AC4" i="1"/>
  <c r="AB5" i="1"/>
  <c r="AB6" i="1" s="1"/>
  <c r="AB7" i="1" s="1"/>
  <c r="AC5" i="1" l="1"/>
  <c r="AD5" i="1"/>
  <c r="AE23" i="1"/>
  <c r="AD6" i="1" l="1"/>
  <c r="AC6" i="1"/>
  <c r="AC7" i="1" l="1"/>
  <c r="AD7" i="1"/>
  <c r="AD8" i="1" l="1"/>
  <c r="AC8" i="1"/>
  <c r="AD9" i="1" l="1"/>
  <c r="AC9" i="1"/>
  <c r="AB12" i="1" l="1"/>
  <c r="AB13" i="1" s="1"/>
  <c r="AC11" i="1"/>
  <c r="AD12" i="1" l="1"/>
  <c r="AC12" i="1"/>
  <c r="AB14" i="1" l="1"/>
  <c r="AB15" i="1" s="1"/>
  <c r="AC13" i="1"/>
  <c r="AD13" i="1"/>
  <c r="AD14" i="1" l="1"/>
  <c r="AC14" i="1"/>
  <c r="AB16" i="1" l="1"/>
  <c r="AD15" i="1"/>
  <c r="AC15" i="1"/>
  <c r="AB17" i="1" l="1"/>
  <c r="AB18" i="1" s="1"/>
  <c r="AD16" i="1"/>
  <c r="AC16" i="1"/>
  <c r="AC17" i="1" l="1"/>
  <c r="AD17" i="1"/>
  <c r="AC18" i="1" l="1"/>
  <c r="AD18" i="1"/>
  <c r="AB19" i="1"/>
  <c r="AB20" i="1" l="1"/>
  <c r="AB21" i="1" s="1"/>
  <c r="AB22" i="1" s="1"/>
  <c r="AB23" i="1" s="1"/>
  <c r="AC19" i="1"/>
  <c r="AD19" i="1"/>
  <c r="AD20" i="1" l="1"/>
  <c r="AC20" i="1"/>
  <c r="AD21" i="1" l="1"/>
  <c r="AC21" i="1"/>
  <c r="AE21" i="1" l="1"/>
  <c r="AC22" i="1"/>
  <c r="AE22" i="1" s="1"/>
  <c r="AD22" i="1"/>
  <c r="AD23" i="1" l="1"/>
  <c r="AC23" i="1"/>
  <c r="AB24" i="1"/>
  <c r="AB25" i="1" l="1"/>
  <c r="AC24" i="1"/>
  <c r="AE24" i="1" s="1"/>
  <c r="AD24" i="1"/>
  <c r="AC25" i="1" l="1"/>
  <c r="AE25" i="1" s="1"/>
  <c r="AD25" i="1"/>
  <c r="AB26" i="1"/>
  <c r="AB27" i="1" s="1"/>
  <c r="AB28" i="1" s="1"/>
  <c r="AC26" i="1" l="1"/>
  <c r="AD26" i="1"/>
  <c r="AE26" i="1" s="1"/>
  <c r="AD27" i="1" l="1"/>
  <c r="AC27" i="1"/>
  <c r="AE27" i="1" s="1"/>
  <c r="AC28" i="1" l="1"/>
  <c r="AE28" i="1" s="1"/>
  <c r="AB29" i="1"/>
  <c r="AD28" i="1"/>
  <c r="AD29" i="1" l="1"/>
  <c r="AB30" i="1"/>
  <c r="AC29" i="1"/>
  <c r="AE29" i="1" s="1"/>
  <c r="AD30" i="1" l="1"/>
  <c r="AB31" i="1"/>
  <c r="AC30" i="1"/>
  <c r="AE30" i="1" s="1"/>
  <c r="AC31" i="1" l="1"/>
  <c r="AE31" i="1" s="1"/>
  <c r="AB32" i="1"/>
  <c r="AD31" i="1"/>
  <c r="AC32" i="1" l="1"/>
  <c r="AE32" i="1" s="1"/>
  <c r="AB33" i="1"/>
  <c r="AB34" i="1" s="1"/>
  <c r="AB35" i="1" s="1"/>
  <c r="AD32" i="1"/>
  <c r="AD33" i="1" l="1"/>
  <c r="AC33" i="1"/>
  <c r="AE33" i="1" s="1"/>
  <c r="AD34" i="1" l="1"/>
  <c r="AC34" i="1"/>
  <c r="AE34" i="1" s="1"/>
  <c r="AB36" i="1" l="1"/>
  <c r="AC35" i="1"/>
  <c r="AE35" i="1" s="1"/>
  <c r="AD35" i="1"/>
  <c r="AC36" i="1" l="1"/>
  <c r="AC37" i="1" s="1"/>
  <c r="AD36" i="1"/>
  <c r="AE36" i="1" l="1"/>
</calcChain>
</file>

<file path=xl/comments1.xml><?xml version="1.0" encoding="utf-8"?>
<comments xmlns="http://schemas.openxmlformats.org/spreadsheetml/2006/main">
  <authors>
    <author>Dhiraj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1986 IPO at par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Year end changed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From Capital history of company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From Capital history of company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1 Jan 2016 NSE price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Screener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Net fixed assets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AR FY05, Page 63
 Page </t>
        </r>
      </text>
    </comment>
  </commentList>
</comments>
</file>

<file path=xl/sharedStrings.xml><?xml version="1.0" encoding="utf-8"?>
<sst xmlns="http://schemas.openxmlformats.org/spreadsheetml/2006/main" count="183" uniqueCount="100">
  <si>
    <t>Year end</t>
  </si>
  <si>
    <t>Div Rs</t>
  </si>
  <si>
    <t>Trade date</t>
  </si>
  <si>
    <t>Face Value</t>
  </si>
  <si>
    <t>UnAdjusted price</t>
  </si>
  <si>
    <t>Gross Block (Lakh)</t>
  </si>
  <si>
    <t>Dep (Lakh)</t>
  </si>
  <si>
    <t>Reserve (Lakh)</t>
  </si>
  <si>
    <t>Paidup Cap. (Lakh)</t>
  </si>
  <si>
    <t>Debt</t>
  </si>
  <si>
    <t>Net profit Rs Lakh</t>
  </si>
  <si>
    <t>BV per share</t>
  </si>
  <si>
    <t>EPS</t>
  </si>
  <si>
    <t>PE</t>
  </si>
  <si>
    <t>Div Yield</t>
  </si>
  <si>
    <t>Change</t>
  </si>
  <si>
    <t>Factor</t>
  </si>
  <si>
    <t>Cashflow per share</t>
  </si>
  <si>
    <t>Type</t>
  </si>
  <si>
    <t>Holding</t>
  </si>
  <si>
    <t>Total cashflow</t>
  </si>
  <si>
    <t>Net profit</t>
  </si>
  <si>
    <t>n.a.</t>
  </si>
  <si>
    <t>Month</t>
  </si>
  <si>
    <t>Open Price</t>
  </si>
  <si>
    <t>High Price</t>
  </si>
  <si>
    <t>Low Price</t>
  </si>
  <si>
    <t>Close Price</t>
  </si>
  <si>
    <t>No.of Shares</t>
  </si>
  <si>
    <t>No. of Trades</t>
  </si>
  <si>
    <t>Total Turnover (Rs.)</t>
  </si>
  <si>
    <t>Deliverable Quantity</t>
  </si>
  <si>
    <t>% Deli. Qty to Traded Qty</t>
  </si>
  <si>
    <t>Spread High-Low</t>
  </si>
  <si>
    <t>Spread Close-Open</t>
  </si>
  <si>
    <t>@</t>
  </si>
  <si>
    <t>@ Shares traded in Physical form</t>
  </si>
  <si>
    <t>IPO 1946 100/- 17,000 1,700,000 17,000 1,700,000</t>
  </si>
  <si>
    <t>Mkt Cap (Rs Lakh)</t>
  </si>
  <si>
    <t>Date</t>
  </si>
  <si>
    <t>Dividend FY1990</t>
  </si>
  <si>
    <t>Dividend FY1991</t>
  </si>
  <si>
    <t>Dividend FY1992</t>
  </si>
  <si>
    <t>Dividend FY1993</t>
  </si>
  <si>
    <t>Dividend FY1994</t>
  </si>
  <si>
    <t>Dividend FY1995</t>
  </si>
  <si>
    <t>Dividend FY1996</t>
  </si>
  <si>
    <t>Dividend FY1997</t>
  </si>
  <si>
    <t>Dividend FY1998</t>
  </si>
  <si>
    <t>Dividend FY1999</t>
  </si>
  <si>
    <t>Dividend FY2000</t>
  </si>
  <si>
    <t>Dividend FY2001</t>
  </si>
  <si>
    <t>Dividend FY2002</t>
  </si>
  <si>
    <t>Dividend FY2003</t>
  </si>
  <si>
    <t>Dividend FY2004</t>
  </si>
  <si>
    <t>Dividend FY2005</t>
  </si>
  <si>
    <t>Dividend FY2006</t>
  </si>
  <si>
    <t>Dividend FY2007</t>
  </si>
  <si>
    <t>Dividend FY2008</t>
  </si>
  <si>
    <t>Dividend FY2009</t>
  </si>
  <si>
    <t>Dividend FY2010</t>
  </si>
  <si>
    <t>Dividend FY2011</t>
  </si>
  <si>
    <t>Dividend FY2012</t>
  </si>
  <si>
    <t>Dividend FY2013</t>
  </si>
  <si>
    <t>Dividend FY2014</t>
  </si>
  <si>
    <t>Dividend FY2015</t>
  </si>
  <si>
    <t>Dividend FY2016</t>
  </si>
  <si>
    <t>Dividend FY2017</t>
  </si>
  <si>
    <t>Dividend FY2018</t>
  </si>
  <si>
    <t>Dividend FY2019</t>
  </si>
  <si>
    <t>Current market value</t>
  </si>
  <si>
    <t>Year end Value</t>
  </si>
  <si>
    <t>Period Cashflow</t>
  </si>
  <si>
    <t>XIRR</t>
  </si>
  <si>
    <t>YEAR</t>
  </si>
  <si>
    <t>Start Year</t>
  </si>
  <si>
    <t>End Year</t>
  </si>
  <si>
    <t>Decade-wise Performance</t>
  </si>
  <si>
    <t>XIRR during period</t>
  </si>
  <si>
    <t>ROE</t>
  </si>
  <si>
    <t>Net Profit CAGR</t>
  </si>
  <si>
    <t>Remark</t>
  </si>
  <si>
    <t>1990-2000</t>
  </si>
  <si>
    <t>2000-2010</t>
  </si>
  <si>
    <t>2010-2020</t>
  </si>
  <si>
    <t>Average</t>
  </si>
  <si>
    <t>RONW</t>
  </si>
  <si>
    <t>Bonus 1:2</t>
  </si>
  <si>
    <t>Bonus 1:1</t>
  </si>
  <si>
    <t>Rights</t>
  </si>
  <si>
    <t>Bonus 2:1 and GDR converted</t>
  </si>
  <si>
    <t>Spilt and ADR converted</t>
  </si>
  <si>
    <t xml:space="preserve">IPO </t>
  </si>
  <si>
    <t>Dividend CY1986</t>
  </si>
  <si>
    <t>Dividend CY1987</t>
  </si>
  <si>
    <t>Dividend CY1988</t>
  </si>
  <si>
    <t>Price Date</t>
  </si>
  <si>
    <t>1986-1990</t>
  </si>
  <si>
    <t>1986-2020</t>
  </si>
  <si>
    <t>Cheminor Drug  Merger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</si>
</sst>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14" fontId="0" fillId="0" borderId="0" xfId="0" applyNumberFormat="1" applyFill="1"/>
    <xf numFmtId="4" fontId="0" fillId="0" borderId="0" xfId="0" applyNumberFormat="1" applyFill="1"/>
    <xf numFmtId="14" fontId="0" fillId="2" borderId="0" xfId="0" applyNumberFormat="1" applyFill="1"/>
    <xf numFmtId="15" fontId="0" fillId="0" borderId="0" xfId="0" applyNumberFormat="1"/>
    <xf numFmtId="17" fontId="0" fillId="0" borderId="0" xfId="0" applyNumberFormat="1"/>
    <xf numFmtId="3" fontId="0" fillId="2" borderId="0" xfId="0" applyNumberFormat="1" applyFill="1"/>
    <xf numFmtId="14" fontId="0" fillId="0" borderId="1" xfId="0" applyNumberFormat="1" applyBorder="1"/>
    <xf numFmtId="0" fontId="0" fillId="0" borderId="0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0" xfId="0" applyNumberFormat="1" applyBorder="1"/>
    <xf numFmtId="0" fontId="0" fillId="0" borderId="5" xfId="0" applyBorder="1"/>
    <xf numFmtId="165" fontId="0" fillId="0" borderId="0" xfId="0" applyNumberFormat="1" applyBorder="1"/>
    <xf numFmtId="10" fontId="0" fillId="0" borderId="5" xfId="0" applyNumberFormat="1" applyBorder="1"/>
    <xf numFmtId="4" fontId="0" fillId="0" borderId="5" xfId="0" applyNumberFormat="1" applyBorder="1"/>
    <xf numFmtId="0" fontId="0" fillId="0" borderId="7" xfId="0" applyBorder="1"/>
    <xf numFmtId="165" fontId="0" fillId="0" borderId="7" xfId="0" applyNumberFormat="1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0" fillId="0" borderId="0" xfId="0" applyNumberFormat="1" applyBorder="1"/>
    <xf numFmtId="14" fontId="0" fillId="0" borderId="6" xfId="0" applyNumberFormat="1" applyBorder="1"/>
    <xf numFmtId="43" fontId="0" fillId="0" borderId="7" xfId="0" applyNumberFormat="1" applyBorder="1"/>
    <xf numFmtId="10" fontId="0" fillId="0" borderId="3" xfId="0" applyNumberFormat="1" applyFill="1" applyBorder="1"/>
    <xf numFmtId="0" fontId="0" fillId="0" borderId="6" xfId="0" applyBorder="1"/>
    <xf numFmtId="3" fontId="0" fillId="0" borderId="7" xfId="0" applyNumberFormat="1" applyFill="1" applyBorder="1"/>
    <xf numFmtId="9" fontId="0" fillId="0" borderId="0" xfId="0" applyNumberFormat="1"/>
    <xf numFmtId="4" fontId="0" fillId="2" borderId="0" xfId="0" applyNumberFormat="1" applyFill="1"/>
    <xf numFmtId="4" fontId="2" fillId="0" borderId="0" xfId="0" applyNumberFormat="1" applyFont="1" applyFill="1"/>
    <xf numFmtId="3" fontId="0" fillId="0" borderId="0" xfId="0" applyNumberFormat="1" applyFill="1"/>
    <xf numFmtId="165" fontId="0" fillId="0" borderId="5" xfId="1" applyNumberFormat="1" applyFont="1" applyBorder="1"/>
    <xf numFmtId="165" fontId="0" fillId="0" borderId="8" xfId="1" applyNumberFormat="1" applyFont="1" applyBorder="1"/>
    <xf numFmtId="0" fontId="0" fillId="0" borderId="12" xfId="0" applyBorder="1"/>
    <xf numFmtId="4" fontId="0" fillId="0" borderId="12" xfId="0" applyNumberFormat="1" applyBorder="1"/>
    <xf numFmtId="164" fontId="0" fillId="0" borderId="12" xfId="0" applyNumberFormat="1" applyBorder="1"/>
    <xf numFmtId="0" fontId="6" fillId="0" borderId="12" xfId="0" applyFont="1" applyBorder="1"/>
    <xf numFmtId="0" fontId="6" fillId="0" borderId="12" xfId="0" applyFont="1" applyBorder="1" applyAlignment="1">
      <alignment horizontal="right"/>
    </xf>
    <xf numFmtId="165" fontId="5" fillId="0" borderId="0" xfId="1" applyNumberFormat="1" applyFont="1" applyBorder="1"/>
    <xf numFmtId="165" fontId="5" fillId="0" borderId="0" xfId="0" applyNumberFormat="1" applyFont="1" applyBorder="1"/>
    <xf numFmtId="165" fontId="5" fillId="0" borderId="7" xfId="0" applyNumberFormat="1" applyFont="1" applyBorder="1"/>
    <xf numFmtId="0" fontId="0" fillId="0" borderId="0" xfId="0" applyFill="1"/>
    <xf numFmtId="164" fontId="0" fillId="0" borderId="0" xfId="0" applyNumberFormat="1" applyFill="1"/>
    <xf numFmtId="3" fontId="0" fillId="0" borderId="0" xfId="1" applyNumberFormat="1" applyFont="1" applyFill="1"/>
    <xf numFmtId="4" fontId="5" fillId="0" borderId="0" xfId="0" applyNumberFormat="1" applyFont="1" applyFill="1"/>
    <xf numFmtId="14" fontId="0" fillId="3" borderId="0" xfId="0" applyNumberFormat="1" applyFill="1"/>
    <xf numFmtId="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4" fontId="2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ill="1"/>
    <xf numFmtId="14" fontId="2" fillId="0" borderId="0" xfId="0" applyNumberFormat="1" applyFont="1" applyFill="1"/>
    <xf numFmtId="165" fontId="5" fillId="3" borderId="0" xfId="1" applyNumberFormat="1" applyFont="1" applyFill="1" applyBorder="1"/>
    <xf numFmtId="164" fontId="5" fillId="0" borderId="12" xfId="0" applyNumberFormat="1" applyFont="1" applyFill="1" applyBorder="1"/>
    <xf numFmtId="4" fontId="7" fillId="0" borderId="0" xfId="0" applyNumberFormat="1" applyFont="1"/>
    <xf numFmtId="164" fontId="7" fillId="0" borderId="0" xfId="0" applyNumberFormat="1" applyFont="1"/>
    <xf numFmtId="9" fontId="0" fillId="5" borderId="0" xfId="0" applyNumberFormat="1" applyFill="1"/>
    <xf numFmtId="4" fontId="2" fillId="0" borderId="12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310</xdr:row>
      <xdr:rowOff>66675</xdr:rowOff>
    </xdr:from>
    <xdr:to>
      <xdr:col>10</xdr:col>
      <xdr:colOff>180975</xdr:colOff>
      <xdr:row>328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59312175"/>
          <a:ext cx="5067300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RowHeight="15" x14ac:dyDescent="0.25"/>
  <sheetData>
    <row r="1" spans="1:13" x14ac:dyDescent="0.25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</row>
    <row r="2" spans="1:13" x14ac:dyDescent="0.25">
      <c r="A2" s="9">
        <v>33664</v>
      </c>
      <c r="B2">
        <v>300</v>
      </c>
      <c r="C2">
        <v>425</v>
      </c>
      <c r="D2">
        <v>300</v>
      </c>
      <c r="E2">
        <v>400</v>
      </c>
      <c r="F2">
        <v>0</v>
      </c>
      <c r="G2">
        <v>0</v>
      </c>
      <c r="H2">
        <v>0</v>
      </c>
      <c r="I2">
        <v>125</v>
      </c>
      <c r="L2">
        <v>100</v>
      </c>
      <c r="M2" t="s">
        <v>35</v>
      </c>
    </row>
    <row r="3" spans="1:13" x14ac:dyDescent="0.25">
      <c r="A3" s="9">
        <v>34820</v>
      </c>
      <c r="B3">
        <v>310</v>
      </c>
      <c r="C3">
        <v>325</v>
      </c>
      <c r="D3">
        <v>280</v>
      </c>
      <c r="E3">
        <v>305</v>
      </c>
      <c r="F3">
        <v>0</v>
      </c>
      <c r="G3">
        <v>0</v>
      </c>
      <c r="H3">
        <v>0</v>
      </c>
      <c r="I3">
        <v>45</v>
      </c>
      <c r="L3">
        <v>-5</v>
      </c>
      <c r="M3" t="s">
        <v>35</v>
      </c>
    </row>
    <row r="4" spans="1:13" x14ac:dyDescent="0.25">
      <c r="A4" s="9">
        <v>35125</v>
      </c>
      <c r="B4">
        <v>263</v>
      </c>
      <c r="C4">
        <v>263</v>
      </c>
      <c r="D4">
        <v>257.5</v>
      </c>
      <c r="E4">
        <v>260</v>
      </c>
      <c r="F4">
        <v>20600</v>
      </c>
      <c r="G4">
        <v>64</v>
      </c>
      <c r="H4">
        <v>5364150</v>
      </c>
      <c r="I4">
        <v>5.5</v>
      </c>
      <c r="L4">
        <v>-3</v>
      </c>
      <c r="M4" t="s">
        <v>35</v>
      </c>
    </row>
    <row r="5" spans="1:13" x14ac:dyDescent="0.25">
      <c r="A5" s="9">
        <v>35156</v>
      </c>
      <c r="B5">
        <v>260</v>
      </c>
      <c r="C5">
        <v>295</v>
      </c>
      <c r="D5">
        <v>260</v>
      </c>
      <c r="E5">
        <v>280</v>
      </c>
      <c r="F5">
        <v>99900</v>
      </c>
      <c r="G5">
        <v>386</v>
      </c>
      <c r="H5">
        <v>27403250</v>
      </c>
      <c r="I5">
        <v>35</v>
      </c>
      <c r="L5">
        <v>20</v>
      </c>
      <c r="M5" t="s">
        <v>35</v>
      </c>
    </row>
    <row r="6" spans="1:13" x14ac:dyDescent="0.25">
      <c r="A6" s="9">
        <v>35186</v>
      </c>
      <c r="B6">
        <v>280</v>
      </c>
      <c r="C6">
        <v>300</v>
      </c>
      <c r="D6">
        <v>275</v>
      </c>
      <c r="E6">
        <v>295</v>
      </c>
      <c r="F6">
        <v>312600</v>
      </c>
      <c r="G6">
        <v>358</v>
      </c>
      <c r="H6">
        <v>90534950</v>
      </c>
      <c r="I6">
        <v>25</v>
      </c>
      <c r="L6">
        <v>15</v>
      </c>
      <c r="M6" t="s">
        <v>35</v>
      </c>
    </row>
    <row r="7" spans="1:13" x14ac:dyDescent="0.25">
      <c r="A7" s="9">
        <v>35217</v>
      </c>
      <c r="B7">
        <v>295</v>
      </c>
      <c r="C7">
        <v>330.5</v>
      </c>
      <c r="D7">
        <v>292.5</v>
      </c>
      <c r="E7">
        <v>301.5</v>
      </c>
      <c r="F7">
        <v>197100</v>
      </c>
      <c r="G7">
        <v>425</v>
      </c>
      <c r="H7">
        <v>60081725</v>
      </c>
      <c r="I7">
        <v>38</v>
      </c>
      <c r="L7">
        <v>6.5</v>
      </c>
      <c r="M7" t="s">
        <v>35</v>
      </c>
    </row>
    <row r="8" spans="1:13" x14ac:dyDescent="0.25">
      <c r="A8" s="9">
        <v>35247</v>
      </c>
      <c r="B8">
        <v>303</v>
      </c>
      <c r="C8">
        <v>333</v>
      </c>
      <c r="D8">
        <v>248.5</v>
      </c>
      <c r="E8">
        <v>264.25</v>
      </c>
      <c r="F8">
        <v>376900</v>
      </c>
      <c r="G8">
        <v>554</v>
      </c>
      <c r="H8">
        <v>117910800</v>
      </c>
      <c r="I8">
        <v>84.5</v>
      </c>
      <c r="L8">
        <v>-38.75</v>
      </c>
      <c r="M8" t="s">
        <v>35</v>
      </c>
    </row>
    <row r="9" spans="1:13" x14ac:dyDescent="0.25">
      <c r="A9" s="9">
        <v>35278</v>
      </c>
      <c r="B9">
        <v>275</v>
      </c>
      <c r="C9">
        <v>292</v>
      </c>
      <c r="D9">
        <v>247.25</v>
      </c>
      <c r="E9">
        <v>264</v>
      </c>
      <c r="F9">
        <v>108114</v>
      </c>
      <c r="G9">
        <v>396</v>
      </c>
      <c r="H9">
        <v>28726582</v>
      </c>
      <c r="I9">
        <v>44.75</v>
      </c>
      <c r="L9">
        <v>-11</v>
      </c>
      <c r="M9" t="s">
        <v>35</v>
      </c>
    </row>
    <row r="10" spans="1:13" x14ac:dyDescent="0.25">
      <c r="A10" s="9">
        <v>35309</v>
      </c>
      <c r="B10">
        <v>263</v>
      </c>
      <c r="C10">
        <v>282.75</v>
      </c>
      <c r="D10">
        <v>217</v>
      </c>
      <c r="E10">
        <v>219</v>
      </c>
      <c r="F10">
        <v>89130</v>
      </c>
      <c r="G10">
        <v>373</v>
      </c>
      <c r="H10">
        <v>23200700</v>
      </c>
      <c r="I10">
        <v>65.75</v>
      </c>
      <c r="L10">
        <v>-44</v>
      </c>
      <c r="M10" t="s">
        <v>35</v>
      </c>
    </row>
    <row r="11" spans="1:13" x14ac:dyDescent="0.25">
      <c r="A11" s="9">
        <v>35339</v>
      </c>
      <c r="B11">
        <v>220</v>
      </c>
      <c r="C11">
        <v>232</v>
      </c>
      <c r="D11">
        <v>190</v>
      </c>
      <c r="E11">
        <v>226</v>
      </c>
      <c r="F11">
        <v>80955</v>
      </c>
      <c r="G11">
        <v>391</v>
      </c>
      <c r="H11">
        <v>17624642</v>
      </c>
      <c r="I11">
        <v>42</v>
      </c>
      <c r="L11">
        <v>6</v>
      </c>
      <c r="M11" t="s">
        <v>35</v>
      </c>
    </row>
    <row r="12" spans="1:13" x14ac:dyDescent="0.25">
      <c r="A12" s="9">
        <v>35370</v>
      </c>
      <c r="B12">
        <v>222.75</v>
      </c>
      <c r="C12">
        <v>227.75</v>
      </c>
      <c r="D12">
        <v>182.25</v>
      </c>
      <c r="E12">
        <v>187.5</v>
      </c>
      <c r="F12">
        <v>121134</v>
      </c>
      <c r="G12">
        <v>372</v>
      </c>
      <c r="H12">
        <v>25593636</v>
      </c>
      <c r="I12">
        <v>45.5</v>
      </c>
      <c r="L12">
        <v>-35.25</v>
      </c>
      <c r="M12" t="s">
        <v>35</v>
      </c>
    </row>
    <row r="13" spans="1:13" x14ac:dyDescent="0.25">
      <c r="A13" s="9">
        <v>35400</v>
      </c>
      <c r="B13">
        <v>181</v>
      </c>
      <c r="C13">
        <v>181</v>
      </c>
      <c r="D13">
        <v>138</v>
      </c>
      <c r="E13" s="3">
        <v>164</v>
      </c>
      <c r="F13">
        <v>283776</v>
      </c>
      <c r="G13">
        <v>928</v>
      </c>
      <c r="H13">
        <v>45618335</v>
      </c>
      <c r="I13">
        <v>43</v>
      </c>
      <c r="L13">
        <v>-17</v>
      </c>
      <c r="M13" t="s">
        <v>35</v>
      </c>
    </row>
    <row r="14" spans="1:13" x14ac:dyDescent="0.25">
      <c r="A14" s="9">
        <v>35431</v>
      </c>
      <c r="B14">
        <v>314.25</v>
      </c>
      <c r="C14">
        <v>315</v>
      </c>
      <c r="D14">
        <v>165</v>
      </c>
      <c r="E14">
        <v>169.5</v>
      </c>
      <c r="F14">
        <v>2616728</v>
      </c>
      <c r="G14">
        <v>6313</v>
      </c>
      <c r="H14">
        <v>474123330</v>
      </c>
      <c r="I14">
        <v>150</v>
      </c>
      <c r="L14">
        <v>-144.75</v>
      </c>
      <c r="M14" t="s">
        <v>35</v>
      </c>
    </row>
    <row r="15" spans="1:13" x14ac:dyDescent="0.25">
      <c r="A15" s="9">
        <v>35462</v>
      </c>
      <c r="B15">
        <v>166.5</v>
      </c>
      <c r="C15">
        <v>195</v>
      </c>
      <c r="D15">
        <v>166.25</v>
      </c>
      <c r="E15">
        <v>176.75</v>
      </c>
      <c r="F15">
        <v>920457</v>
      </c>
      <c r="G15">
        <v>3192</v>
      </c>
      <c r="H15">
        <v>161643233</v>
      </c>
      <c r="I15">
        <v>28.75</v>
      </c>
      <c r="L15">
        <v>10.25</v>
      </c>
      <c r="M15" t="s">
        <v>35</v>
      </c>
    </row>
    <row r="16" spans="1:13" x14ac:dyDescent="0.25">
      <c r="A16" s="9">
        <v>35490</v>
      </c>
      <c r="B16">
        <v>190</v>
      </c>
      <c r="C16">
        <v>228.5</v>
      </c>
      <c r="D16">
        <v>183.25</v>
      </c>
      <c r="E16">
        <v>184.75</v>
      </c>
      <c r="F16">
        <v>1635221</v>
      </c>
      <c r="G16">
        <v>7074</v>
      </c>
      <c r="H16">
        <v>346061112</v>
      </c>
      <c r="I16">
        <v>45.25</v>
      </c>
      <c r="L16">
        <v>-5.25</v>
      </c>
      <c r="M16" t="s">
        <v>35</v>
      </c>
    </row>
    <row r="17" spans="1:13" x14ac:dyDescent="0.25">
      <c r="A17" s="9">
        <v>35521</v>
      </c>
      <c r="B17">
        <v>182.25</v>
      </c>
      <c r="C17">
        <v>232.25</v>
      </c>
      <c r="D17">
        <v>180</v>
      </c>
      <c r="E17">
        <v>226.25</v>
      </c>
      <c r="F17">
        <v>1053258</v>
      </c>
      <c r="G17">
        <v>3813</v>
      </c>
      <c r="H17">
        <v>225912755</v>
      </c>
      <c r="I17">
        <v>52.25</v>
      </c>
      <c r="L17">
        <v>44</v>
      </c>
      <c r="M17" t="s">
        <v>35</v>
      </c>
    </row>
    <row r="18" spans="1:13" x14ac:dyDescent="0.25">
      <c r="A18" s="9">
        <v>35551</v>
      </c>
      <c r="B18">
        <v>225</v>
      </c>
      <c r="C18">
        <v>237</v>
      </c>
      <c r="D18">
        <v>207.25</v>
      </c>
      <c r="E18">
        <v>212.75</v>
      </c>
      <c r="F18">
        <v>1353185</v>
      </c>
      <c r="G18">
        <v>5581</v>
      </c>
      <c r="H18">
        <v>294388552</v>
      </c>
      <c r="I18">
        <v>29.75</v>
      </c>
      <c r="L18">
        <v>-12.25</v>
      </c>
      <c r="M18" t="s">
        <v>35</v>
      </c>
    </row>
    <row r="19" spans="1:13" x14ac:dyDescent="0.25">
      <c r="A19" s="9">
        <v>35582</v>
      </c>
      <c r="B19">
        <v>212.25</v>
      </c>
      <c r="C19">
        <v>259.5</v>
      </c>
      <c r="D19">
        <v>212.25</v>
      </c>
      <c r="E19">
        <v>249.75</v>
      </c>
      <c r="F19">
        <v>996197</v>
      </c>
      <c r="G19">
        <v>3655</v>
      </c>
      <c r="H19">
        <v>240775273</v>
      </c>
      <c r="I19">
        <v>47.25</v>
      </c>
      <c r="L19">
        <v>37.5</v>
      </c>
      <c r="M19" t="s">
        <v>35</v>
      </c>
    </row>
    <row r="20" spans="1:13" x14ac:dyDescent="0.25">
      <c r="A20" s="9">
        <v>35612</v>
      </c>
      <c r="B20">
        <v>251</v>
      </c>
      <c r="C20">
        <v>330</v>
      </c>
      <c r="D20">
        <v>243</v>
      </c>
      <c r="E20">
        <v>312</v>
      </c>
      <c r="F20">
        <v>1536314</v>
      </c>
      <c r="G20">
        <v>5803</v>
      </c>
      <c r="H20">
        <v>457005716</v>
      </c>
      <c r="I20">
        <v>87</v>
      </c>
      <c r="L20">
        <v>61</v>
      </c>
      <c r="M20" t="s">
        <v>35</v>
      </c>
    </row>
    <row r="21" spans="1:13" x14ac:dyDescent="0.25">
      <c r="A21" s="9">
        <v>35643</v>
      </c>
      <c r="B21">
        <v>313.5</v>
      </c>
      <c r="C21">
        <v>330</v>
      </c>
      <c r="D21">
        <v>277.75</v>
      </c>
      <c r="E21">
        <v>281.75</v>
      </c>
      <c r="F21">
        <v>821904</v>
      </c>
      <c r="G21">
        <v>3999</v>
      </c>
      <c r="H21">
        <v>254153373</v>
      </c>
      <c r="I21">
        <v>52.25</v>
      </c>
      <c r="L21">
        <v>-31.75</v>
      </c>
      <c r="M21" t="s">
        <v>35</v>
      </c>
    </row>
    <row r="22" spans="1:13" x14ac:dyDescent="0.25">
      <c r="A22" s="9">
        <v>35674</v>
      </c>
      <c r="B22">
        <v>281</v>
      </c>
      <c r="C22">
        <v>306.5</v>
      </c>
      <c r="D22">
        <v>264</v>
      </c>
      <c r="E22">
        <v>284.25</v>
      </c>
      <c r="F22">
        <v>958440</v>
      </c>
      <c r="G22">
        <v>5179</v>
      </c>
      <c r="H22">
        <v>270535719</v>
      </c>
      <c r="I22">
        <v>42.5</v>
      </c>
      <c r="L22">
        <v>3.25</v>
      </c>
      <c r="M22" t="s">
        <v>35</v>
      </c>
    </row>
    <row r="23" spans="1:13" x14ac:dyDescent="0.25">
      <c r="A23" s="9">
        <v>35704</v>
      </c>
      <c r="B23">
        <v>282</v>
      </c>
      <c r="C23">
        <v>355</v>
      </c>
      <c r="D23">
        <v>270.25</v>
      </c>
      <c r="E23">
        <v>329.25</v>
      </c>
      <c r="F23">
        <v>1822291</v>
      </c>
      <c r="G23">
        <v>8142</v>
      </c>
      <c r="H23">
        <v>575850472</v>
      </c>
      <c r="I23">
        <v>84.75</v>
      </c>
      <c r="L23">
        <v>47.25</v>
      </c>
      <c r="M23" t="s">
        <v>35</v>
      </c>
    </row>
    <row r="24" spans="1:13" x14ac:dyDescent="0.25">
      <c r="A24" s="9">
        <v>35735</v>
      </c>
      <c r="B24">
        <v>332.75</v>
      </c>
      <c r="C24">
        <v>338.5</v>
      </c>
      <c r="D24">
        <v>294</v>
      </c>
      <c r="E24">
        <v>307.75</v>
      </c>
      <c r="F24">
        <v>1267743</v>
      </c>
      <c r="G24">
        <v>6390</v>
      </c>
      <c r="H24">
        <v>399771285</v>
      </c>
      <c r="I24">
        <v>44.5</v>
      </c>
      <c r="L24">
        <v>-25</v>
      </c>
      <c r="M24" t="s">
        <v>35</v>
      </c>
    </row>
    <row r="25" spans="1:13" x14ac:dyDescent="0.25">
      <c r="A25" s="9">
        <v>35765</v>
      </c>
      <c r="B25">
        <v>306.25</v>
      </c>
      <c r="C25">
        <v>329</v>
      </c>
      <c r="D25">
        <v>281</v>
      </c>
      <c r="E25" s="3">
        <v>321.25</v>
      </c>
      <c r="F25">
        <v>733474</v>
      </c>
      <c r="G25">
        <v>4209</v>
      </c>
      <c r="H25">
        <v>225679652</v>
      </c>
      <c r="I25">
        <v>48</v>
      </c>
      <c r="L25">
        <v>15</v>
      </c>
      <c r="M25" t="s">
        <v>35</v>
      </c>
    </row>
    <row r="26" spans="1:13" x14ac:dyDescent="0.25">
      <c r="A26" s="9">
        <v>35796</v>
      </c>
      <c r="B26">
        <v>181</v>
      </c>
      <c r="C26">
        <v>350</v>
      </c>
      <c r="D26">
        <v>178</v>
      </c>
      <c r="E26">
        <v>327.5</v>
      </c>
      <c r="F26">
        <v>1322545</v>
      </c>
      <c r="G26">
        <v>7390</v>
      </c>
      <c r="H26">
        <v>432732545</v>
      </c>
      <c r="I26">
        <v>172</v>
      </c>
      <c r="L26">
        <v>146.5</v>
      </c>
      <c r="M26" t="s">
        <v>35</v>
      </c>
    </row>
    <row r="27" spans="1:13" x14ac:dyDescent="0.25">
      <c r="A27" s="9">
        <v>35827</v>
      </c>
      <c r="B27">
        <v>345</v>
      </c>
      <c r="C27">
        <v>361.75</v>
      </c>
      <c r="D27">
        <v>326.75</v>
      </c>
      <c r="E27">
        <v>356.75</v>
      </c>
      <c r="F27">
        <v>508629</v>
      </c>
      <c r="G27">
        <v>3101</v>
      </c>
      <c r="H27">
        <v>172856038</v>
      </c>
      <c r="I27">
        <v>35</v>
      </c>
      <c r="L27">
        <v>11.75</v>
      </c>
      <c r="M27" t="s">
        <v>35</v>
      </c>
    </row>
    <row r="28" spans="1:13" x14ac:dyDescent="0.25">
      <c r="A28" s="9">
        <v>35855</v>
      </c>
      <c r="B28">
        <v>364.5</v>
      </c>
      <c r="C28">
        <v>451</v>
      </c>
      <c r="D28">
        <v>345.5</v>
      </c>
      <c r="E28">
        <v>408.25</v>
      </c>
      <c r="F28">
        <v>1453315</v>
      </c>
      <c r="G28">
        <v>8274</v>
      </c>
      <c r="H28">
        <v>582086382</v>
      </c>
      <c r="I28">
        <v>105.5</v>
      </c>
      <c r="L28">
        <v>43.75</v>
      </c>
      <c r="M28" t="s">
        <v>35</v>
      </c>
    </row>
    <row r="29" spans="1:13" x14ac:dyDescent="0.25">
      <c r="A29" s="9">
        <v>35886</v>
      </c>
      <c r="B29">
        <v>411.75</v>
      </c>
      <c r="C29">
        <v>539.75</v>
      </c>
      <c r="D29">
        <v>409.75</v>
      </c>
      <c r="E29">
        <v>464.25</v>
      </c>
      <c r="F29">
        <v>2519674</v>
      </c>
      <c r="G29">
        <v>13294</v>
      </c>
      <c r="H29">
        <v>1202265124</v>
      </c>
      <c r="I29">
        <v>130</v>
      </c>
      <c r="L29">
        <v>52.5</v>
      </c>
      <c r="M29" t="s">
        <v>35</v>
      </c>
    </row>
    <row r="30" spans="1:13" x14ac:dyDescent="0.25">
      <c r="A30" s="9">
        <v>35916</v>
      </c>
      <c r="B30">
        <v>478</v>
      </c>
      <c r="C30">
        <v>497</v>
      </c>
      <c r="D30">
        <v>412</v>
      </c>
      <c r="E30">
        <v>454.75</v>
      </c>
      <c r="F30">
        <v>1915855</v>
      </c>
      <c r="G30">
        <v>10391</v>
      </c>
      <c r="H30">
        <v>891575272</v>
      </c>
      <c r="I30">
        <v>85</v>
      </c>
      <c r="L30">
        <v>-23.25</v>
      </c>
      <c r="M30" t="s">
        <v>35</v>
      </c>
    </row>
    <row r="31" spans="1:13" x14ac:dyDescent="0.25">
      <c r="A31" s="9">
        <v>35947</v>
      </c>
      <c r="B31">
        <v>453</v>
      </c>
      <c r="C31">
        <v>490</v>
      </c>
      <c r="D31">
        <v>318.5</v>
      </c>
      <c r="E31">
        <v>401.25</v>
      </c>
      <c r="F31">
        <v>1121741</v>
      </c>
      <c r="G31">
        <v>6684</v>
      </c>
      <c r="H31">
        <v>442584805</v>
      </c>
      <c r="I31">
        <v>171.5</v>
      </c>
      <c r="L31">
        <v>-51.75</v>
      </c>
      <c r="M31" t="s">
        <v>35</v>
      </c>
    </row>
    <row r="32" spans="1:13" x14ac:dyDescent="0.25">
      <c r="A32" s="9">
        <v>35977</v>
      </c>
      <c r="B32">
        <v>401</v>
      </c>
      <c r="C32">
        <v>540</v>
      </c>
      <c r="D32">
        <v>370.25</v>
      </c>
      <c r="E32">
        <v>533</v>
      </c>
      <c r="F32">
        <v>2103877</v>
      </c>
      <c r="G32">
        <v>12509</v>
      </c>
      <c r="H32">
        <v>1033932072</v>
      </c>
      <c r="I32">
        <v>169.75</v>
      </c>
      <c r="L32">
        <v>132</v>
      </c>
      <c r="M32" t="s">
        <v>35</v>
      </c>
    </row>
    <row r="33" spans="1:13" x14ac:dyDescent="0.25">
      <c r="A33" s="9">
        <v>36008</v>
      </c>
      <c r="B33">
        <v>529.5</v>
      </c>
      <c r="C33">
        <v>582.25</v>
      </c>
      <c r="D33">
        <v>407.5</v>
      </c>
      <c r="E33">
        <v>414</v>
      </c>
      <c r="F33">
        <v>6822196</v>
      </c>
      <c r="G33">
        <v>34282</v>
      </c>
      <c r="H33">
        <v>3437370739</v>
      </c>
      <c r="I33">
        <v>174.75</v>
      </c>
      <c r="L33">
        <v>-115.5</v>
      </c>
      <c r="M33" t="s">
        <v>35</v>
      </c>
    </row>
    <row r="34" spans="1:13" x14ac:dyDescent="0.25">
      <c r="A34" s="9">
        <v>36039</v>
      </c>
      <c r="B34">
        <v>409</v>
      </c>
      <c r="C34">
        <v>533.5</v>
      </c>
      <c r="D34">
        <v>395</v>
      </c>
      <c r="E34">
        <v>493.75</v>
      </c>
      <c r="F34">
        <v>13351825</v>
      </c>
      <c r="G34">
        <v>58856</v>
      </c>
      <c r="H34">
        <v>5991658582</v>
      </c>
      <c r="I34">
        <v>138.5</v>
      </c>
      <c r="L34">
        <v>84.75</v>
      </c>
      <c r="M34" t="s">
        <v>35</v>
      </c>
    </row>
    <row r="35" spans="1:13" x14ac:dyDescent="0.25">
      <c r="A35" s="9">
        <v>36069</v>
      </c>
      <c r="B35">
        <v>486</v>
      </c>
      <c r="C35">
        <v>530</v>
      </c>
      <c r="D35">
        <v>432</v>
      </c>
      <c r="E35">
        <v>444.5</v>
      </c>
      <c r="F35">
        <v>8645727</v>
      </c>
      <c r="G35">
        <v>40776</v>
      </c>
      <c r="H35">
        <v>4158933918</v>
      </c>
      <c r="I35">
        <v>98</v>
      </c>
      <c r="L35">
        <v>-41.5</v>
      </c>
      <c r="M35" t="s">
        <v>35</v>
      </c>
    </row>
    <row r="36" spans="1:13" x14ac:dyDescent="0.25">
      <c r="A36" s="9">
        <v>36100</v>
      </c>
      <c r="B36">
        <v>446.25</v>
      </c>
      <c r="C36">
        <v>463.5</v>
      </c>
      <c r="D36">
        <v>402</v>
      </c>
      <c r="E36">
        <v>414</v>
      </c>
      <c r="F36">
        <v>4597661</v>
      </c>
      <c r="G36">
        <v>23125</v>
      </c>
      <c r="H36">
        <v>2035841235</v>
      </c>
      <c r="I36">
        <v>61.5</v>
      </c>
      <c r="L36">
        <v>-32.25</v>
      </c>
      <c r="M36" t="s">
        <v>35</v>
      </c>
    </row>
    <row r="37" spans="1:13" x14ac:dyDescent="0.25">
      <c r="A37" s="9">
        <v>36130</v>
      </c>
      <c r="B37">
        <v>411.25</v>
      </c>
      <c r="C37">
        <v>499</v>
      </c>
      <c r="D37">
        <v>411</v>
      </c>
      <c r="E37" s="3">
        <v>485.5</v>
      </c>
      <c r="F37">
        <v>7052136</v>
      </c>
      <c r="G37">
        <v>35639</v>
      </c>
      <c r="H37">
        <v>3231102009</v>
      </c>
      <c r="I37">
        <v>88</v>
      </c>
      <c r="L37">
        <v>74.25</v>
      </c>
      <c r="M37" t="s">
        <v>35</v>
      </c>
    </row>
    <row r="38" spans="1:13" x14ac:dyDescent="0.25">
      <c r="A38" s="9">
        <v>36161</v>
      </c>
      <c r="B38">
        <v>488.75</v>
      </c>
      <c r="C38">
        <v>594</v>
      </c>
      <c r="D38">
        <v>487</v>
      </c>
      <c r="E38">
        <v>539</v>
      </c>
      <c r="F38">
        <v>5866886</v>
      </c>
      <c r="G38">
        <v>27467</v>
      </c>
      <c r="H38">
        <v>3133374055</v>
      </c>
      <c r="I38">
        <v>107</v>
      </c>
      <c r="L38">
        <v>50.25</v>
      </c>
      <c r="M38" t="s">
        <v>35</v>
      </c>
    </row>
    <row r="39" spans="1:13" x14ac:dyDescent="0.25">
      <c r="A39" s="9">
        <v>36192</v>
      </c>
      <c r="B39">
        <v>547</v>
      </c>
      <c r="C39">
        <v>662.75</v>
      </c>
      <c r="D39">
        <v>520</v>
      </c>
      <c r="E39">
        <v>613.25</v>
      </c>
      <c r="F39">
        <v>5178890</v>
      </c>
      <c r="G39">
        <v>28296</v>
      </c>
      <c r="H39">
        <v>3078049445</v>
      </c>
      <c r="I39">
        <v>142.75</v>
      </c>
      <c r="L39">
        <v>66.25</v>
      </c>
      <c r="M39" t="s">
        <v>35</v>
      </c>
    </row>
    <row r="40" spans="1:13" x14ac:dyDescent="0.25">
      <c r="A40" s="9">
        <v>36220</v>
      </c>
      <c r="B40">
        <v>635</v>
      </c>
      <c r="C40">
        <v>915</v>
      </c>
      <c r="D40">
        <v>635</v>
      </c>
      <c r="E40">
        <v>862</v>
      </c>
      <c r="F40">
        <v>3728100</v>
      </c>
      <c r="G40">
        <v>26860</v>
      </c>
      <c r="H40">
        <v>2940256344</v>
      </c>
      <c r="I40">
        <v>280</v>
      </c>
      <c r="L40">
        <v>227</v>
      </c>
      <c r="M40" t="s">
        <v>35</v>
      </c>
    </row>
    <row r="41" spans="1:13" x14ac:dyDescent="0.25">
      <c r="A41" s="9">
        <v>36251</v>
      </c>
      <c r="B41">
        <v>872</v>
      </c>
      <c r="C41">
        <v>889</v>
      </c>
      <c r="D41">
        <v>663.5</v>
      </c>
      <c r="E41">
        <v>876.5</v>
      </c>
      <c r="F41">
        <v>3391798</v>
      </c>
      <c r="G41">
        <v>31694</v>
      </c>
      <c r="H41">
        <v>2614241249</v>
      </c>
      <c r="I41">
        <v>225.5</v>
      </c>
      <c r="L41">
        <v>4.5</v>
      </c>
      <c r="M41" t="s">
        <v>35</v>
      </c>
    </row>
    <row r="42" spans="1:13" x14ac:dyDescent="0.25">
      <c r="A42" s="9">
        <v>36281</v>
      </c>
      <c r="B42">
        <v>884.75</v>
      </c>
      <c r="C42">
        <v>991</v>
      </c>
      <c r="D42">
        <v>794</v>
      </c>
      <c r="E42">
        <v>840</v>
      </c>
      <c r="F42">
        <v>2919628</v>
      </c>
      <c r="G42">
        <v>30595</v>
      </c>
      <c r="H42">
        <v>2614552699</v>
      </c>
      <c r="I42">
        <v>197</v>
      </c>
      <c r="L42">
        <v>-44.75</v>
      </c>
      <c r="M42" t="s">
        <v>35</v>
      </c>
    </row>
    <row r="43" spans="1:13" x14ac:dyDescent="0.25">
      <c r="A43" s="9">
        <v>36312</v>
      </c>
      <c r="B43">
        <v>837</v>
      </c>
      <c r="C43">
        <v>868</v>
      </c>
      <c r="D43">
        <v>786</v>
      </c>
      <c r="E43">
        <v>833.1</v>
      </c>
      <c r="F43">
        <v>1772043</v>
      </c>
      <c r="G43">
        <v>19088</v>
      </c>
      <c r="H43">
        <v>1466686037</v>
      </c>
      <c r="I43">
        <v>82</v>
      </c>
      <c r="L43">
        <v>-3.9</v>
      </c>
      <c r="M43" t="s">
        <v>35</v>
      </c>
    </row>
    <row r="44" spans="1:13" x14ac:dyDescent="0.25">
      <c r="A44" s="9">
        <v>36342</v>
      </c>
      <c r="B44">
        <v>833</v>
      </c>
      <c r="C44">
        <v>979</v>
      </c>
      <c r="D44">
        <v>823</v>
      </c>
      <c r="E44">
        <v>902.85</v>
      </c>
      <c r="F44">
        <v>2384801</v>
      </c>
      <c r="G44">
        <v>22979</v>
      </c>
      <c r="H44">
        <v>2133373551</v>
      </c>
      <c r="I44">
        <v>156</v>
      </c>
      <c r="L44">
        <v>69.849999999999994</v>
      </c>
      <c r="M44" t="s">
        <v>35</v>
      </c>
    </row>
    <row r="45" spans="1:13" x14ac:dyDescent="0.25">
      <c r="A45" s="9">
        <v>36373</v>
      </c>
      <c r="B45">
        <v>895</v>
      </c>
      <c r="C45">
        <v>1285</v>
      </c>
      <c r="D45">
        <v>853.75</v>
      </c>
      <c r="E45">
        <v>1239.9000000000001</v>
      </c>
      <c r="F45">
        <v>1929043</v>
      </c>
      <c r="G45">
        <v>22466</v>
      </c>
      <c r="H45">
        <v>2066065512</v>
      </c>
      <c r="I45">
        <v>431.25</v>
      </c>
      <c r="L45">
        <v>344.9</v>
      </c>
      <c r="M45" t="s">
        <v>35</v>
      </c>
    </row>
    <row r="46" spans="1:13" x14ac:dyDescent="0.25">
      <c r="A46" s="9">
        <v>36404</v>
      </c>
      <c r="B46">
        <v>1244</v>
      </c>
      <c r="C46">
        <v>1600</v>
      </c>
      <c r="D46">
        <v>1125</v>
      </c>
      <c r="E46">
        <v>1473</v>
      </c>
      <c r="F46">
        <v>2708342</v>
      </c>
      <c r="G46">
        <v>30383</v>
      </c>
      <c r="H46">
        <v>3607365083</v>
      </c>
      <c r="I46">
        <v>475</v>
      </c>
      <c r="L46">
        <v>229</v>
      </c>
      <c r="M46" t="s">
        <v>35</v>
      </c>
    </row>
    <row r="47" spans="1:13" x14ac:dyDescent="0.25">
      <c r="A47" s="9">
        <v>36434</v>
      </c>
      <c r="B47">
        <v>1486</v>
      </c>
      <c r="C47">
        <v>1600</v>
      </c>
      <c r="D47">
        <v>1050</v>
      </c>
      <c r="E47">
        <v>1065</v>
      </c>
      <c r="F47">
        <v>1883529</v>
      </c>
      <c r="G47">
        <v>26744</v>
      </c>
      <c r="H47">
        <v>2604929170</v>
      </c>
      <c r="I47">
        <v>550</v>
      </c>
      <c r="L47">
        <v>-421</v>
      </c>
      <c r="M47" t="s">
        <v>35</v>
      </c>
    </row>
    <row r="48" spans="1:13" x14ac:dyDescent="0.25">
      <c r="A48" s="9">
        <v>36465</v>
      </c>
      <c r="B48">
        <v>1098</v>
      </c>
      <c r="C48">
        <v>1294.75</v>
      </c>
      <c r="D48">
        <v>905</v>
      </c>
      <c r="E48">
        <v>1130</v>
      </c>
      <c r="F48">
        <v>2176510</v>
      </c>
      <c r="G48">
        <v>30302</v>
      </c>
      <c r="H48">
        <v>2495288324</v>
      </c>
      <c r="I48">
        <v>389.75</v>
      </c>
      <c r="L48">
        <v>32</v>
      </c>
      <c r="M48" t="s">
        <v>35</v>
      </c>
    </row>
    <row r="49" spans="1:13" x14ac:dyDescent="0.25">
      <c r="A49" s="9">
        <v>36495</v>
      </c>
      <c r="B49">
        <v>1145</v>
      </c>
      <c r="C49">
        <v>1549</v>
      </c>
      <c r="D49">
        <v>1094.5</v>
      </c>
      <c r="E49" s="3">
        <v>1442</v>
      </c>
      <c r="F49">
        <v>2559693</v>
      </c>
      <c r="G49">
        <v>33539</v>
      </c>
      <c r="H49">
        <v>3369709861</v>
      </c>
      <c r="I49">
        <v>454.5</v>
      </c>
      <c r="L49">
        <v>297</v>
      </c>
      <c r="M49" t="s">
        <v>35</v>
      </c>
    </row>
    <row r="50" spans="1:13" x14ac:dyDescent="0.25">
      <c r="A50" s="9">
        <v>36526</v>
      </c>
      <c r="B50">
        <v>1500</v>
      </c>
      <c r="C50">
        <v>1718</v>
      </c>
      <c r="D50">
        <v>1365.05</v>
      </c>
      <c r="E50">
        <v>1375</v>
      </c>
      <c r="F50">
        <v>2131515</v>
      </c>
      <c r="G50">
        <v>34763</v>
      </c>
      <c r="H50">
        <v>3306815012</v>
      </c>
      <c r="I50">
        <v>352.95</v>
      </c>
      <c r="L50">
        <v>-125</v>
      </c>
      <c r="M50" t="s">
        <v>35</v>
      </c>
    </row>
    <row r="51" spans="1:13" x14ac:dyDescent="0.25">
      <c r="A51" s="9">
        <v>36557</v>
      </c>
      <c r="B51">
        <v>1370</v>
      </c>
      <c r="C51">
        <v>1810</v>
      </c>
      <c r="D51">
        <v>1320.1</v>
      </c>
      <c r="E51">
        <v>1549.95</v>
      </c>
      <c r="F51">
        <v>1996157</v>
      </c>
      <c r="G51">
        <v>35600</v>
      </c>
      <c r="H51">
        <v>3086430696</v>
      </c>
      <c r="I51">
        <v>489.9</v>
      </c>
      <c r="L51">
        <v>179.95</v>
      </c>
      <c r="M51" t="s">
        <v>35</v>
      </c>
    </row>
    <row r="52" spans="1:13" x14ac:dyDescent="0.25">
      <c r="A52" s="9">
        <v>36586</v>
      </c>
      <c r="B52">
        <v>1550</v>
      </c>
      <c r="C52">
        <v>1550</v>
      </c>
      <c r="D52">
        <v>1550</v>
      </c>
      <c r="E52">
        <v>1550</v>
      </c>
      <c r="F52">
        <v>5000</v>
      </c>
      <c r="G52">
        <v>1</v>
      </c>
      <c r="H52">
        <v>7750000</v>
      </c>
      <c r="I52">
        <v>0</v>
      </c>
      <c r="L52">
        <v>0</v>
      </c>
    </row>
    <row r="53" spans="1:13" x14ac:dyDescent="0.25">
      <c r="A53" s="9">
        <v>36586</v>
      </c>
      <c r="B53">
        <v>1475.75</v>
      </c>
      <c r="C53">
        <v>1792.8</v>
      </c>
      <c r="D53">
        <v>1196.05</v>
      </c>
      <c r="E53">
        <v>1611.6</v>
      </c>
      <c r="F53">
        <v>1940622</v>
      </c>
      <c r="G53">
        <v>38112</v>
      </c>
      <c r="H53">
        <v>2865327351</v>
      </c>
      <c r="I53">
        <v>596.75</v>
      </c>
      <c r="L53">
        <v>135.85</v>
      </c>
      <c r="M53" t="s">
        <v>35</v>
      </c>
    </row>
    <row r="54" spans="1:13" x14ac:dyDescent="0.25">
      <c r="A54" s="9">
        <v>36617</v>
      </c>
      <c r="B54">
        <v>1452</v>
      </c>
      <c r="C54">
        <v>1500</v>
      </c>
      <c r="D54">
        <v>1452</v>
      </c>
      <c r="E54">
        <v>1500</v>
      </c>
      <c r="F54">
        <v>2766</v>
      </c>
      <c r="G54">
        <v>2</v>
      </c>
      <c r="H54">
        <v>4078632</v>
      </c>
      <c r="I54">
        <v>48</v>
      </c>
      <c r="L54">
        <v>48</v>
      </c>
    </row>
    <row r="55" spans="1:13" x14ac:dyDescent="0.25">
      <c r="A55" s="9">
        <v>36617</v>
      </c>
      <c r="B55">
        <v>1659</v>
      </c>
      <c r="C55">
        <v>1709</v>
      </c>
      <c r="D55">
        <v>1250</v>
      </c>
      <c r="E55">
        <v>1290</v>
      </c>
      <c r="F55">
        <v>1454221</v>
      </c>
      <c r="G55">
        <v>41994</v>
      </c>
      <c r="H55">
        <v>2107160949</v>
      </c>
      <c r="I55">
        <v>459</v>
      </c>
      <c r="L55">
        <v>-369</v>
      </c>
      <c r="M55" t="s">
        <v>35</v>
      </c>
    </row>
    <row r="56" spans="1:13" x14ac:dyDescent="0.25">
      <c r="A56" s="9">
        <v>36647</v>
      </c>
      <c r="B56">
        <v>1290</v>
      </c>
      <c r="C56">
        <v>1435</v>
      </c>
      <c r="D56">
        <v>1048.8499999999999</v>
      </c>
      <c r="E56">
        <v>1386.05</v>
      </c>
      <c r="F56">
        <v>1497855</v>
      </c>
      <c r="G56">
        <v>50308</v>
      </c>
      <c r="H56">
        <v>1934766070</v>
      </c>
      <c r="I56">
        <v>386.15</v>
      </c>
      <c r="L56">
        <v>96.05</v>
      </c>
      <c r="M56" t="s">
        <v>35</v>
      </c>
    </row>
    <row r="57" spans="1:13" x14ac:dyDescent="0.25">
      <c r="A57" s="9">
        <v>36647</v>
      </c>
      <c r="B57">
        <v>1397</v>
      </c>
      <c r="C57">
        <v>1397</v>
      </c>
      <c r="D57">
        <v>1397</v>
      </c>
      <c r="E57">
        <v>1397</v>
      </c>
      <c r="F57">
        <v>43100</v>
      </c>
      <c r="G57">
        <v>1</v>
      </c>
      <c r="H57">
        <v>60210700</v>
      </c>
      <c r="I57">
        <v>0</v>
      </c>
      <c r="L57">
        <v>0</v>
      </c>
    </row>
    <row r="58" spans="1:13" x14ac:dyDescent="0.25">
      <c r="A58" s="9">
        <v>36678</v>
      </c>
      <c r="B58">
        <v>1350</v>
      </c>
      <c r="C58">
        <v>1350</v>
      </c>
      <c r="D58">
        <v>1190</v>
      </c>
      <c r="E58">
        <v>1190</v>
      </c>
      <c r="F58">
        <v>2401</v>
      </c>
      <c r="G58">
        <v>2</v>
      </c>
      <c r="H58">
        <v>3241190</v>
      </c>
      <c r="I58">
        <v>160</v>
      </c>
      <c r="L58">
        <v>-160</v>
      </c>
    </row>
    <row r="59" spans="1:13" x14ac:dyDescent="0.25">
      <c r="A59" s="9">
        <v>36678</v>
      </c>
      <c r="B59">
        <v>1379</v>
      </c>
      <c r="C59">
        <v>1475</v>
      </c>
      <c r="D59">
        <v>1225</v>
      </c>
      <c r="E59">
        <v>1305.8499999999999</v>
      </c>
      <c r="F59">
        <v>2005364</v>
      </c>
      <c r="G59">
        <v>65404</v>
      </c>
      <c r="H59">
        <v>2664755505</v>
      </c>
      <c r="I59">
        <v>250</v>
      </c>
      <c r="L59">
        <v>-73.150000000000006</v>
      </c>
      <c r="M59" t="s">
        <v>35</v>
      </c>
    </row>
    <row r="60" spans="1:13" x14ac:dyDescent="0.25">
      <c r="A60" s="9">
        <v>36708</v>
      </c>
      <c r="B60">
        <v>1343</v>
      </c>
      <c r="C60">
        <v>1417.7</v>
      </c>
      <c r="D60">
        <v>1011.1</v>
      </c>
      <c r="E60">
        <v>1157.5</v>
      </c>
      <c r="F60">
        <v>1974604</v>
      </c>
      <c r="G60">
        <v>67687</v>
      </c>
      <c r="H60">
        <v>2415629704</v>
      </c>
      <c r="I60">
        <v>406.6</v>
      </c>
      <c r="L60">
        <v>-185.5</v>
      </c>
      <c r="M60" t="s">
        <v>35</v>
      </c>
    </row>
    <row r="61" spans="1:13" x14ac:dyDescent="0.25">
      <c r="A61" s="9">
        <v>36739</v>
      </c>
      <c r="B61">
        <v>1245</v>
      </c>
      <c r="C61">
        <v>1245</v>
      </c>
      <c r="D61">
        <v>1245</v>
      </c>
      <c r="E61">
        <v>1245</v>
      </c>
      <c r="F61">
        <v>700</v>
      </c>
      <c r="G61">
        <v>1</v>
      </c>
      <c r="H61">
        <v>871500</v>
      </c>
      <c r="I61">
        <v>0</v>
      </c>
      <c r="L61">
        <v>0</v>
      </c>
    </row>
    <row r="62" spans="1:13" x14ac:dyDescent="0.25">
      <c r="A62" s="9">
        <v>36739</v>
      </c>
      <c r="B62">
        <v>1160.9000000000001</v>
      </c>
      <c r="C62">
        <v>1394</v>
      </c>
      <c r="D62">
        <v>1092</v>
      </c>
      <c r="E62">
        <v>1325.45</v>
      </c>
      <c r="F62">
        <v>2328413</v>
      </c>
      <c r="G62">
        <v>75156</v>
      </c>
      <c r="H62">
        <v>2842502637</v>
      </c>
      <c r="I62">
        <v>302</v>
      </c>
      <c r="L62">
        <v>164.55</v>
      </c>
      <c r="M62" t="s">
        <v>35</v>
      </c>
    </row>
    <row r="63" spans="1:13" x14ac:dyDescent="0.25">
      <c r="A63" s="9">
        <v>36770</v>
      </c>
      <c r="B63">
        <v>1344.9</v>
      </c>
      <c r="C63">
        <v>1450</v>
      </c>
      <c r="D63">
        <v>1200</v>
      </c>
      <c r="E63">
        <v>1256.05</v>
      </c>
      <c r="F63">
        <v>1454051</v>
      </c>
      <c r="G63">
        <v>49074</v>
      </c>
      <c r="H63">
        <v>1916621864</v>
      </c>
      <c r="I63">
        <v>250</v>
      </c>
      <c r="L63">
        <v>-88.85</v>
      </c>
      <c r="M63" t="s">
        <v>35</v>
      </c>
    </row>
    <row r="64" spans="1:13" x14ac:dyDescent="0.25">
      <c r="A64" s="9">
        <v>36800</v>
      </c>
      <c r="B64">
        <v>1253</v>
      </c>
      <c r="C64">
        <v>1450.75</v>
      </c>
      <c r="D64">
        <v>1244</v>
      </c>
      <c r="E64">
        <v>1401.9</v>
      </c>
      <c r="F64">
        <v>1988816</v>
      </c>
      <c r="G64">
        <v>68724</v>
      </c>
      <c r="H64">
        <v>2693527060</v>
      </c>
      <c r="I64">
        <v>206.75</v>
      </c>
      <c r="L64">
        <v>148.9</v>
      </c>
      <c r="M64" t="s">
        <v>35</v>
      </c>
    </row>
    <row r="65" spans="1:13" x14ac:dyDescent="0.25">
      <c r="A65" s="9">
        <v>36831</v>
      </c>
      <c r="B65">
        <v>1410</v>
      </c>
      <c r="C65">
        <v>1595</v>
      </c>
      <c r="D65">
        <v>1268</v>
      </c>
      <c r="E65">
        <v>1351.35</v>
      </c>
      <c r="F65">
        <v>3763722</v>
      </c>
      <c r="G65">
        <v>122063</v>
      </c>
      <c r="H65">
        <v>5364579635</v>
      </c>
      <c r="I65">
        <v>327</v>
      </c>
      <c r="L65">
        <v>-58.65</v>
      </c>
      <c r="M65" t="s">
        <v>35</v>
      </c>
    </row>
    <row r="66" spans="1:13" x14ac:dyDescent="0.25">
      <c r="A66" s="9">
        <v>36861</v>
      </c>
      <c r="B66">
        <v>1336</v>
      </c>
      <c r="C66">
        <v>1445.6</v>
      </c>
      <c r="D66">
        <v>1220</v>
      </c>
      <c r="E66" s="3">
        <v>1272.7</v>
      </c>
      <c r="F66">
        <v>2746243</v>
      </c>
      <c r="G66">
        <v>84146</v>
      </c>
      <c r="H66">
        <v>3724112962</v>
      </c>
      <c r="I66">
        <v>225.6</v>
      </c>
      <c r="L66">
        <v>-63.3</v>
      </c>
      <c r="M66" t="s">
        <v>35</v>
      </c>
    </row>
    <row r="67" spans="1:13" x14ac:dyDescent="0.25">
      <c r="A67" s="9">
        <v>36892</v>
      </c>
      <c r="B67">
        <v>1280</v>
      </c>
      <c r="C67">
        <v>1395</v>
      </c>
      <c r="D67">
        <v>1238.0999999999999</v>
      </c>
      <c r="E67">
        <v>1299.9000000000001</v>
      </c>
      <c r="F67">
        <v>2420716</v>
      </c>
      <c r="G67">
        <v>80507</v>
      </c>
      <c r="H67">
        <v>3186464380</v>
      </c>
      <c r="I67">
        <v>156.9</v>
      </c>
      <c r="L67">
        <v>19.899999999999999</v>
      </c>
      <c r="M67" t="s">
        <v>35</v>
      </c>
    </row>
    <row r="68" spans="1:13" x14ac:dyDescent="0.25">
      <c r="A68" s="9">
        <v>36892</v>
      </c>
      <c r="B68">
        <v>1302</v>
      </c>
      <c r="C68">
        <v>1302</v>
      </c>
      <c r="D68">
        <v>1302</v>
      </c>
      <c r="E68">
        <v>1302</v>
      </c>
      <c r="F68">
        <v>2000</v>
      </c>
      <c r="G68">
        <v>1</v>
      </c>
      <c r="H68">
        <v>2604000</v>
      </c>
      <c r="I68">
        <v>0</v>
      </c>
      <c r="L68">
        <v>0</v>
      </c>
    </row>
    <row r="69" spans="1:13" x14ac:dyDescent="0.25">
      <c r="A69" s="9">
        <v>36923</v>
      </c>
      <c r="B69">
        <v>1299</v>
      </c>
      <c r="C69">
        <v>1364.5</v>
      </c>
      <c r="D69">
        <v>1258</v>
      </c>
      <c r="E69">
        <v>1332.8</v>
      </c>
      <c r="F69">
        <v>2056631</v>
      </c>
      <c r="G69">
        <v>67074</v>
      </c>
      <c r="H69">
        <v>2699190744</v>
      </c>
      <c r="I69">
        <v>106.5</v>
      </c>
      <c r="L69">
        <v>33.799999999999997</v>
      </c>
      <c r="M69" t="s">
        <v>35</v>
      </c>
    </row>
    <row r="70" spans="1:13" x14ac:dyDescent="0.25">
      <c r="A70" s="9">
        <v>36951</v>
      </c>
      <c r="B70">
        <v>1221.5</v>
      </c>
      <c r="C70">
        <v>1221.5</v>
      </c>
      <c r="D70">
        <v>1221.5</v>
      </c>
      <c r="E70">
        <v>1221.5</v>
      </c>
      <c r="F70">
        <v>8086</v>
      </c>
      <c r="G70">
        <v>1</v>
      </c>
      <c r="H70">
        <v>9877049</v>
      </c>
      <c r="I70">
        <v>0</v>
      </c>
      <c r="L70">
        <v>0</v>
      </c>
    </row>
    <row r="71" spans="1:13" x14ac:dyDescent="0.25">
      <c r="A71" s="9">
        <v>36951</v>
      </c>
      <c r="B71">
        <v>1340</v>
      </c>
      <c r="C71">
        <v>1390</v>
      </c>
      <c r="D71">
        <v>1155</v>
      </c>
      <c r="E71">
        <v>1247.25</v>
      </c>
      <c r="F71">
        <v>1507518</v>
      </c>
      <c r="G71">
        <v>50564</v>
      </c>
      <c r="H71">
        <v>1932459414</v>
      </c>
      <c r="I71">
        <v>235</v>
      </c>
      <c r="L71">
        <v>-92.75</v>
      </c>
      <c r="M71" t="s">
        <v>35</v>
      </c>
    </row>
    <row r="72" spans="1:13" x14ac:dyDescent="0.25">
      <c r="A72" s="9">
        <v>36982</v>
      </c>
      <c r="B72">
        <v>1208</v>
      </c>
      <c r="C72">
        <v>1218</v>
      </c>
      <c r="D72">
        <v>864</v>
      </c>
      <c r="E72">
        <v>1121.5</v>
      </c>
      <c r="F72">
        <v>1670233</v>
      </c>
      <c r="G72">
        <v>62255</v>
      </c>
      <c r="H72">
        <v>1749564489</v>
      </c>
      <c r="I72">
        <v>354</v>
      </c>
      <c r="L72">
        <v>-86.5</v>
      </c>
      <c r="M72" t="s">
        <v>35</v>
      </c>
    </row>
    <row r="73" spans="1:13" x14ac:dyDescent="0.25">
      <c r="A73" s="9">
        <v>37012</v>
      </c>
      <c r="B73">
        <v>1113.9000000000001</v>
      </c>
      <c r="C73">
        <v>1508.55</v>
      </c>
      <c r="D73">
        <v>1112</v>
      </c>
      <c r="E73">
        <v>1406.3</v>
      </c>
      <c r="F73">
        <v>1704514</v>
      </c>
      <c r="G73">
        <v>63557</v>
      </c>
      <c r="H73">
        <v>2265733194</v>
      </c>
      <c r="I73">
        <v>396.55</v>
      </c>
      <c r="L73">
        <v>292.39999999999998</v>
      </c>
      <c r="M73" t="s">
        <v>35</v>
      </c>
    </row>
    <row r="74" spans="1:13" x14ac:dyDescent="0.25">
      <c r="A74" s="9">
        <v>37043</v>
      </c>
      <c r="B74">
        <v>1405</v>
      </c>
      <c r="C74">
        <v>1405</v>
      </c>
      <c r="D74">
        <v>1405</v>
      </c>
      <c r="E74">
        <v>1405</v>
      </c>
      <c r="F74">
        <v>2</v>
      </c>
      <c r="G74">
        <v>2</v>
      </c>
      <c r="H74">
        <v>2810</v>
      </c>
      <c r="I74">
        <v>0</v>
      </c>
      <c r="L74">
        <v>0</v>
      </c>
    </row>
    <row r="75" spans="1:13" x14ac:dyDescent="0.25">
      <c r="A75" s="9">
        <v>37043</v>
      </c>
      <c r="B75">
        <v>1422.75</v>
      </c>
      <c r="C75">
        <v>1740</v>
      </c>
      <c r="D75">
        <v>1351</v>
      </c>
      <c r="E75">
        <v>1610.25</v>
      </c>
      <c r="F75">
        <v>2251836</v>
      </c>
      <c r="G75">
        <v>100140</v>
      </c>
      <c r="H75">
        <v>3440134054</v>
      </c>
      <c r="I75">
        <v>389</v>
      </c>
      <c r="L75">
        <v>187.5</v>
      </c>
      <c r="M75" t="s">
        <v>35</v>
      </c>
    </row>
    <row r="76" spans="1:13" x14ac:dyDescent="0.25">
      <c r="A76" s="9">
        <v>37073</v>
      </c>
      <c r="B76">
        <v>1631</v>
      </c>
      <c r="C76">
        <v>1717.8</v>
      </c>
      <c r="D76">
        <v>1255</v>
      </c>
      <c r="E76">
        <v>1688.35</v>
      </c>
      <c r="F76">
        <v>2013071</v>
      </c>
      <c r="G76">
        <v>102378</v>
      </c>
      <c r="H76">
        <v>3292671436</v>
      </c>
      <c r="I76">
        <v>462.8</v>
      </c>
      <c r="L76">
        <v>57.35</v>
      </c>
    </row>
    <row r="77" spans="1:13" x14ac:dyDescent="0.25">
      <c r="A77" s="9">
        <v>37104</v>
      </c>
      <c r="B77">
        <v>1700</v>
      </c>
      <c r="C77">
        <v>1920</v>
      </c>
      <c r="D77">
        <v>1668</v>
      </c>
      <c r="E77">
        <v>1771.35</v>
      </c>
      <c r="F77">
        <v>3793650</v>
      </c>
      <c r="G77">
        <v>212110</v>
      </c>
      <c r="H77">
        <v>6854152146</v>
      </c>
      <c r="I77">
        <v>252</v>
      </c>
      <c r="L77">
        <v>71.349999999999994</v>
      </c>
    </row>
    <row r="78" spans="1:13" x14ac:dyDescent="0.25">
      <c r="A78" s="9">
        <v>37135</v>
      </c>
      <c r="B78">
        <v>1785</v>
      </c>
      <c r="C78">
        <v>2015</v>
      </c>
      <c r="D78">
        <v>1683.25</v>
      </c>
      <c r="E78">
        <v>1785.3</v>
      </c>
      <c r="F78">
        <v>7493347</v>
      </c>
      <c r="G78">
        <v>376726</v>
      </c>
      <c r="H78">
        <v>13697452104</v>
      </c>
      <c r="I78">
        <v>331.75</v>
      </c>
      <c r="L78">
        <v>0.3</v>
      </c>
    </row>
    <row r="79" spans="1:13" x14ac:dyDescent="0.25">
      <c r="A79" s="9">
        <v>37165</v>
      </c>
      <c r="B79">
        <v>1790</v>
      </c>
      <c r="C79">
        <v>1825</v>
      </c>
      <c r="D79">
        <v>895.6</v>
      </c>
      <c r="E79">
        <v>1045.2</v>
      </c>
      <c r="F79">
        <v>7158185</v>
      </c>
      <c r="G79">
        <v>260131</v>
      </c>
      <c r="H79">
        <v>7936963119</v>
      </c>
      <c r="I79">
        <v>929.4</v>
      </c>
      <c r="L79">
        <v>-744.8</v>
      </c>
    </row>
    <row r="80" spans="1:13" x14ac:dyDescent="0.25">
      <c r="A80" s="9">
        <v>37196</v>
      </c>
      <c r="B80">
        <v>1100.0999999999999</v>
      </c>
      <c r="C80">
        <v>1149.7</v>
      </c>
      <c r="D80">
        <v>862.9</v>
      </c>
      <c r="E80">
        <v>951.05</v>
      </c>
      <c r="F80">
        <v>10764968</v>
      </c>
      <c r="G80">
        <v>301744</v>
      </c>
      <c r="H80">
        <v>10744841571</v>
      </c>
      <c r="I80">
        <v>286.8</v>
      </c>
      <c r="L80">
        <v>-149.05000000000001</v>
      </c>
    </row>
    <row r="81" spans="1:12" x14ac:dyDescent="0.25">
      <c r="A81" s="9">
        <v>37226</v>
      </c>
      <c r="B81">
        <v>950</v>
      </c>
      <c r="C81">
        <v>995.5</v>
      </c>
      <c r="D81">
        <v>880</v>
      </c>
      <c r="E81" s="3">
        <v>923.45</v>
      </c>
      <c r="F81">
        <v>6160775</v>
      </c>
      <c r="G81">
        <v>154313</v>
      </c>
      <c r="H81">
        <v>5757147894</v>
      </c>
      <c r="I81">
        <v>115.5</v>
      </c>
      <c r="L81">
        <v>-26.55</v>
      </c>
    </row>
    <row r="82" spans="1:12" x14ac:dyDescent="0.25">
      <c r="A82" s="9">
        <v>37257</v>
      </c>
      <c r="B82">
        <v>927.05</v>
      </c>
      <c r="C82">
        <v>1029</v>
      </c>
      <c r="D82">
        <v>921</v>
      </c>
      <c r="E82">
        <v>925.55</v>
      </c>
      <c r="F82">
        <v>4369990</v>
      </c>
      <c r="G82">
        <v>123679</v>
      </c>
      <c r="H82">
        <v>4227005853</v>
      </c>
      <c r="I82">
        <v>108</v>
      </c>
      <c r="L82">
        <v>-1.5</v>
      </c>
    </row>
    <row r="83" spans="1:12" x14ac:dyDescent="0.25">
      <c r="A83" s="9">
        <v>37288</v>
      </c>
      <c r="B83">
        <v>934.75</v>
      </c>
      <c r="C83">
        <v>1119.3</v>
      </c>
      <c r="D83">
        <v>921.1</v>
      </c>
      <c r="E83">
        <v>1052.1500000000001</v>
      </c>
      <c r="F83">
        <v>3095756</v>
      </c>
      <c r="G83">
        <v>101460</v>
      </c>
      <c r="H83">
        <v>3099051433</v>
      </c>
      <c r="I83">
        <v>198.2</v>
      </c>
      <c r="J83">
        <v>843702</v>
      </c>
      <c r="K83">
        <v>27.25</v>
      </c>
      <c r="L83">
        <v>117.4</v>
      </c>
    </row>
    <row r="84" spans="1:12" x14ac:dyDescent="0.25">
      <c r="A84" s="9">
        <v>37316</v>
      </c>
      <c r="B84">
        <v>1049.7</v>
      </c>
      <c r="C84">
        <v>1120</v>
      </c>
      <c r="D84">
        <v>1003.5</v>
      </c>
      <c r="E84">
        <v>1097.8499999999999</v>
      </c>
      <c r="F84">
        <v>1678003</v>
      </c>
      <c r="G84">
        <v>62923</v>
      </c>
      <c r="H84">
        <v>1785674576</v>
      </c>
      <c r="I84">
        <v>116.5</v>
      </c>
      <c r="J84">
        <v>761259</v>
      </c>
      <c r="K84">
        <v>45.37</v>
      </c>
      <c r="L84">
        <v>48.15</v>
      </c>
    </row>
    <row r="85" spans="1:12" x14ac:dyDescent="0.25">
      <c r="A85" s="9">
        <v>37347</v>
      </c>
      <c r="B85">
        <v>1101.5</v>
      </c>
      <c r="C85">
        <v>1149.9000000000001</v>
      </c>
      <c r="D85">
        <v>995</v>
      </c>
      <c r="E85">
        <v>999.25</v>
      </c>
      <c r="F85">
        <v>1824474</v>
      </c>
      <c r="G85">
        <v>57932</v>
      </c>
      <c r="H85">
        <v>1968072548</v>
      </c>
      <c r="I85">
        <v>154.9</v>
      </c>
      <c r="J85">
        <v>949688</v>
      </c>
      <c r="K85">
        <v>52.05</v>
      </c>
      <c r="L85">
        <v>-102.25</v>
      </c>
    </row>
    <row r="86" spans="1:12" x14ac:dyDescent="0.25">
      <c r="A86" s="9">
        <v>37377</v>
      </c>
      <c r="B86">
        <v>1016</v>
      </c>
      <c r="C86">
        <v>1016</v>
      </c>
      <c r="D86">
        <v>894.8</v>
      </c>
      <c r="E86">
        <v>948.4</v>
      </c>
      <c r="F86">
        <v>1458484</v>
      </c>
      <c r="G86">
        <v>40726</v>
      </c>
      <c r="H86">
        <v>1412588721</v>
      </c>
      <c r="I86">
        <v>121.2</v>
      </c>
      <c r="J86">
        <v>911550</v>
      </c>
      <c r="K86">
        <v>62.5</v>
      </c>
      <c r="L86">
        <v>-67.599999999999994</v>
      </c>
    </row>
    <row r="87" spans="1:12" x14ac:dyDescent="0.25">
      <c r="A87" s="9">
        <v>37408</v>
      </c>
      <c r="B87">
        <v>955</v>
      </c>
      <c r="C87">
        <v>1010</v>
      </c>
      <c r="D87">
        <v>922.25</v>
      </c>
      <c r="E87">
        <v>945.65</v>
      </c>
      <c r="F87">
        <v>811819</v>
      </c>
      <c r="G87">
        <v>25759</v>
      </c>
      <c r="H87">
        <v>782806999</v>
      </c>
      <c r="I87">
        <v>87.75</v>
      </c>
      <c r="J87">
        <v>491828</v>
      </c>
      <c r="K87">
        <v>60.58</v>
      </c>
      <c r="L87">
        <v>-9.35</v>
      </c>
    </row>
    <row r="88" spans="1:12" x14ac:dyDescent="0.25">
      <c r="A88" s="9">
        <v>37438</v>
      </c>
      <c r="B88">
        <v>955</v>
      </c>
      <c r="C88">
        <v>1017</v>
      </c>
      <c r="D88">
        <v>815</v>
      </c>
      <c r="E88">
        <v>852.5</v>
      </c>
      <c r="F88">
        <v>2393157</v>
      </c>
      <c r="G88">
        <v>60659</v>
      </c>
      <c r="H88">
        <v>2166451939</v>
      </c>
      <c r="I88">
        <v>202</v>
      </c>
      <c r="J88">
        <v>1224932</v>
      </c>
      <c r="K88">
        <v>51.18</v>
      </c>
      <c r="L88">
        <v>-102.5</v>
      </c>
    </row>
    <row r="89" spans="1:12" x14ac:dyDescent="0.25">
      <c r="A89" s="9">
        <v>37469</v>
      </c>
      <c r="B89">
        <v>863</v>
      </c>
      <c r="C89">
        <v>970</v>
      </c>
      <c r="D89">
        <v>700</v>
      </c>
      <c r="E89">
        <v>896.25</v>
      </c>
      <c r="F89">
        <v>896851</v>
      </c>
      <c r="G89">
        <v>30031</v>
      </c>
      <c r="H89">
        <v>784413085</v>
      </c>
      <c r="I89">
        <v>270</v>
      </c>
      <c r="J89">
        <v>514402</v>
      </c>
      <c r="K89">
        <v>57.36</v>
      </c>
      <c r="L89">
        <v>33.25</v>
      </c>
    </row>
    <row r="90" spans="1:12" x14ac:dyDescent="0.25">
      <c r="A90" s="9">
        <v>37500</v>
      </c>
      <c r="B90">
        <v>900</v>
      </c>
      <c r="C90">
        <v>902.8</v>
      </c>
      <c r="D90">
        <v>801.45</v>
      </c>
      <c r="E90">
        <v>834.05</v>
      </c>
      <c r="F90">
        <v>1562276</v>
      </c>
      <c r="G90">
        <v>45738</v>
      </c>
      <c r="H90">
        <v>1311279943</v>
      </c>
      <c r="I90">
        <v>101.35</v>
      </c>
      <c r="J90">
        <v>891930</v>
      </c>
      <c r="K90">
        <v>57.09</v>
      </c>
      <c r="L90">
        <v>-65.95</v>
      </c>
    </row>
    <row r="91" spans="1:12" x14ac:dyDescent="0.25">
      <c r="A91" s="9">
        <v>37530</v>
      </c>
      <c r="B91">
        <v>827.05</v>
      </c>
      <c r="C91">
        <v>831</v>
      </c>
      <c r="D91">
        <v>682</v>
      </c>
      <c r="E91">
        <v>694.5</v>
      </c>
      <c r="F91">
        <v>2995401</v>
      </c>
      <c r="G91">
        <v>84083</v>
      </c>
      <c r="H91">
        <v>2233932392</v>
      </c>
      <c r="I91">
        <v>149</v>
      </c>
      <c r="J91">
        <v>1424975</v>
      </c>
      <c r="K91">
        <v>47.57</v>
      </c>
      <c r="L91">
        <v>-132.55000000000001</v>
      </c>
    </row>
    <row r="92" spans="1:12" x14ac:dyDescent="0.25">
      <c r="A92" s="9">
        <v>37561</v>
      </c>
      <c r="B92">
        <v>680</v>
      </c>
      <c r="C92">
        <v>769.8</v>
      </c>
      <c r="D92">
        <v>675</v>
      </c>
      <c r="E92">
        <v>762.05</v>
      </c>
      <c r="F92">
        <v>2244939</v>
      </c>
      <c r="G92">
        <v>66432</v>
      </c>
      <c r="H92">
        <v>1607505306</v>
      </c>
      <c r="I92">
        <v>94.8</v>
      </c>
      <c r="J92">
        <v>1032533</v>
      </c>
      <c r="K92">
        <v>45.99</v>
      </c>
      <c r="L92">
        <v>82.05</v>
      </c>
    </row>
    <row r="93" spans="1:12" x14ac:dyDescent="0.25">
      <c r="A93" s="9">
        <v>37591</v>
      </c>
      <c r="B93">
        <v>768</v>
      </c>
      <c r="C93">
        <v>932</v>
      </c>
      <c r="D93">
        <v>762</v>
      </c>
      <c r="E93" s="3">
        <v>898.15</v>
      </c>
      <c r="F93">
        <v>3741429</v>
      </c>
      <c r="G93">
        <v>81145</v>
      </c>
      <c r="H93">
        <v>3193188910</v>
      </c>
      <c r="I93">
        <v>170</v>
      </c>
      <c r="J93">
        <v>2100379</v>
      </c>
      <c r="K93">
        <v>56.14</v>
      </c>
      <c r="L93">
        <v>130.15</v>
      </c>
    </row>
    <row r="94" spans="1:12" x14ac:dyDescent="0.25">
      <c r="A94" s="9">
        <v>37622</v>
      </c>
      <c r="B94">
        <v>904.9</v>
      </c>
      <c r="C94">
        <v>1003</v>
      </c>
      <c r="D94">
        <v>851.05</v>
      </c>
      <c r="E94">
        <v>903.55</v>
      </c>
      <c r="F94">
        <v>2338209</v>
      </c>
      <c r="G94">
        <v>70781</v>
      </c>
      <c r="H94">
        <v>2180483749</v>
      </c>
      <c r="I94">
        <v>151.94999999999999</v>
      </c>
      <c r="J94">
        <v>1077086</v>
      </c>
      <c r="K94">
        <v>46.06</v>
      </c>
      <c r="L94">
        <v>-1.35</v>
      </c>
    </row>
    <row r="95" spans="1:12" x14ac:dyDescent="0.25">
      <c r="A95" s="9">
        <v>37653</v>
      </c>
      <c r="B95">
        <v>905</v>
      </c>
      <c r="C95">
        <v>934</v>
      </c>
      <c r="D95">
        <v>848.25</v>
      </c>
      <c r="E95">
        <v>876.9</v>
      </c>
      <c r="F95">
        <v>872824</v>
      </c>
      <c r="G95">
        <v>29397</v>
      </c>
      <c r="H95">
        <v>776507064</v>
      </c>
      <c r="I95">
        <v>85.75</v>
      </c>
      <c r="J95">
        <v>465487</v>
      </c>
      <c r="K95">
        <v>53.33</v>
      </c>
      <c r="L95">
        <v>-28.1</v>
      </c>
    </row>
    <row r="96" spans="1:12" x14ac:dyDescent="0.25">
      <c r="A96" s="9">
        <v>37681</v>
      </c>
      <c r="B96">
        <v>872</v>
      </c>
      <c r="C96">
        <v>923</v>
      </c>
      <c r="D96">
        <v>861</v>
      </c>
      <c r="E96">
        <v>916.7</v>
      </c>
      <c r="F96">
        <v>562823</v>
      </c>
      <c r="G96">
        <v>19372</v>
      </c>
      <c r="H96">
        <v>501736236</v>
      </c>
      <c r="I96">
        <v>62</v>
      </c>
      <c r="J96">
        <v>351198</v>
      </c>
      <c r="K96">
        <v>62.4</v>
      </c>
      <c r="L96">
        <v>44.7</v>
      </c>
    </row>
    <row r="97" spans="1:12" x14ac:dyDescent="0.25">
      <c r="A97" s="9">
        <v>37712</v>
      </c>
      <c r="B97">
        <v>916.8</v>
      </c>
      <c r="C97">
        <v>938.75</v>
      </c>
      <c r="D97">
        <v>845</v>
      </c>
      <c r="E97">
        <v>873.55</v>
      </c>
      <c r="F97">
        <v>867717</v>
      </c>
      <c r="G97">
        <v>26246</v>
      </c>
      <c r="H97">
        <v>775113172</v>
      </c>
      <c r="I97">
        <v>93.75</v>
      </c>
      <c r="J97">
        <v>572046</v>
      </c>
      <c r="K97">
        <v>65.930000000000007</v>
      </c>
      <c r="L97">
        <v>-43.25</v>
      </c>
    </row>
    <row r="98" spans="1:12" x14ac:dyDescent="0.25">
      <c r="A98" s="9">
        <v>37742</v>
      </c>
      <c r="B98">
        <v>876</v>
      </c>
      <c r="C98">
        <v>899</v>
      </c>
      <c r="D98">
        <v>808</v>
      </c>
      <c r="E98">
        <v>890.2</v>
      </c>
      <c r="F98">
        <v>1489829</v>
      </c>
      <c r="G98">
        <v>35205</v>
      </c>
      <c r="H98">
        <v>1253478419</v>
      </c>
      <c r="I98">
        <v>91</v>
      </c>
      <c r="J98">
        <v>990386</v>
      </c>
      <c r="K98">
        <v>66.48</v>
      </c>
      <c r="L98">
        <v>14.2</v>
      </c>
    </row>
    <row r="99" spans="1:12" x14ac:dyDescent="0.25">
      <c r="A99" s="9">
        <v>37773</v>
      </c>
      <c r="B99">
        <v>860</v>
      </c>
      <c r="C99">
        <v>1109.5</v>
      </c>
      <c r="D99">
        <v>850</v>
      </c>
      <c r="E99">
        <v>1094.7</v>
      </c>
      <c r="F99">
        <v>1626831</v>
      </c>
      <c r="G99">
        <v>39974</v>
      </c>
      <c r="H99">
        <v>1651039794</v>
      </c>
      <c r="I99">
        <v>259.5</v>
      </c>
      <c r="J99">
        <v>1017903</v>
      </c>
      <c r="K99">
        <v>62.57</v>
      </c>
      <c r="L99">
        <v>234.7</v>
      </c>
    </row>
    <row r="100" spans="1:12" x14ac:dyDescent="0.25">
      <c r="A100" s="9">
        <v>37803</v>
      </c>
      <c r="B100">
        <v>1099.7</v>
      </c>
      <c r="C100">
        <v>1218.9000000000001</v>
      </c>
      <c r="D100">
        <v>1078</v>
      </c>
      <c r="E100">
        <v>1148.7</v>
      </c>
      <c r="F100">
        <v>1615766</v>
      </c>
      <c r="G100">
        <v>51861</v>
      </c>
      <c r="H100">
        <v>1859780649</v>
      </c>
      <c r="I100">
        <v>140.9</v>
      </c>
      <c r="J100">
        <v>705905</v>
      </c>
      <c r="K100">
        <v>43.69</v>
      </c>
      <c r="L100">
        <v>49</v>
      </c>
    </row>
    <row r="101" spans="1:12" x14ac:dyDescent="0.25">
      <c r="A101" s="9">
        <v>37834</v>
      </c>
      <c r="B101">
        <v>1111.0999999999999</v>
      </c>
      <c r="C101">
        <v>1161</v>
      </c>
      <c r="D101">
        <v>994</v>
      </c>
      <c r="E101">
        <v>1152.5999999999999</v>
      </c>
      <c r="F101">
        <v>1850322</v>
      </c>
      <c r="G101">
        <v>51163</v>
      </c>
      <c r="H101">
        <v>1974434562</v>
      </c>
      <c r="I101">
        <v>167</v>
      </c>
      <c r="J101">
        <v>921361</v>
      </c>
      <c r="K101">
        <v>49.79</v>
      </c>
      <c r="L101">
        <v>41.5</v>
      </c>
    </row>
    <row r="102" spans="1:12" x14ac:dyDescent="0.25">
      <c r="A102" s="9">
        <v>37865</v>
      </c>
      <c r="B102">
        <v>1179</v>
      </c>
      <c r="C102">
        <v>1225</v>
      </c>
      <c r="D102">
        <v>1010</v>
      </c>
      <c r="E102">
        <v>1057.4000000000001</v>
      </c>
      <c r="F102">
        <v>1765850</v>
      </c>
      <c r="G102">
        <v>54810</v>
      </c>
      <c r="H102">
        <v>2005538596</v>
      </c>
      <c r="I102">
        <v>215</v>
      </c>
      <c r="J102">
        <v>768135</v>
      </c>
      <c r="K102">
        <v>43.5</v>
      </c>
      <c r="L102">
        <v>-121.6</v>
      </c>
    </row>
    <row r="103" spans="1:12" x14ac:dyDescent="0.25">
      <c r="A103" s="9">
        <v>37895</v>
      </c>
      <c r="B103">
        <v>1055.0999999999999</v>
      </c>
      <c r="C103">
        <v>1282</v>
      </c>
      <c r="D103">
        <v>1045</v>
      </c>
      <c r="E103">
        <v>1195.2</v>
      </c>
      <c r="F103">
        <v>1597051</v>
      </c>
      <c r="G103">
        <v>53874</v>
      </c>
      <c r="H103">
        <v>1879972661</v>
      </c>
      <c r="I103">
        <v>237</v>
      </c>
      <c r="J103">
        <v>671095</v>
      </c>
      <c r="K103">
        <v>42.02</v>
      </c>
      <c r="L103">
        <v>140.1</v>
      </c>
    </row>
    <row r="104" spans="1:12" x14ac:dyDescent="0.25">
      <c r="A104" s="9">
        <v>37926</v>
      </c>
      <c r="B104">
        <v>1265</v>
      </c>
      <c r="C104">
        <v>1465</v>
      </c>
      <c r="D104">
        <v>1195.05</v>
      </c>
      <c r="E104">
        <v>1271.6500000000001</v>
      </c>
      <c r="F104">
        <v>3038541</v>
      </c>
      <c r="G104">
        <v>78386</v>
      </c>
      <c r="H104">
        <v>4006245176</v>
      </c>
      <c r="I104">
        <v>269.95</v>
      </c>
      <c r="J104">
        <v>1469268</v>
      </c>
      <c r="K104">
        <v>48.35</v>
      </c>
      <c r="L104">
        <v>6.65</v>
      </c>
    </row>
    <row r="105" spans="1:12" x14ac:dyDescent="0.25">
      <c r="A105" s="9">
        <v>37956</v>
      </c>
      <c r="B105">
        <v>1282</v>
      </c>
      <c r="C105">
        <v>1470</v>
      </c>
      <c r="D105">
        <v>1277.05</v>
      </c>
      <c r="E105" s="3">
        <v>1428.05</v>
      </c>
      <c r="F105">
        <v>1225036</v>
      </c>
      <c r="G105">
        <v>33946</v>
      </c>
      <c r="H105">
        <v>1675004246</v>
      </c>
      <c r="I105">
        <v>192.95</v>
      </c>
      <c r="J105">
        <v>697710</v>
      </c>
      <c r="K105">
        <v>56.95</v>
      </c>
      <c r="L105">
        <v>146.05000000000001</v>
      </c>
    </row>
    <row r="106" spans="1:12" x14ac:dyDescent="0.25">
      <c r="A106" s="9">
        <v>37987</v>
      </c>
      <c r="B106">
        <v>1450</v>
      </c>
      <c r="C106">
        <v>1469.8</v>
      </c>
      <c r="D106">
        <v>1291</v>
      </c>
      <c r="E106">
        <v>1399.4</v>
      </c>
      <c r="F106">
        <v>1320157</v>
      </c>
      <c r="G106">
        <v>41376</v>
      </c>
      <c r="H106">
        <v>1843864557</v>
      </c>
      <c r="I106">
        <v>178.8</v>
      </c>
      <c r="J106">
        <v>832744</v>
      </c>
      <c r="K106">
        <v>63.08</v>
      </c>
      <c r="L106">
        <v>-50.6</v>
      </c>
    </row>
    <row r="107" spans="1:12" x14ac:dyDescent="0.25">
      <c r="A107" s="9">
        <v>38018</v>
      </c>
      <c r="B107">
        <v>1335.5</v>
      </c>
      <c r="C107">
        <v>1342</v>
      </c>
      <c r="D107">
        <v>1191.25</v>
      </c>
      <c r="E107">
        <v>1240.05</v>
      </c>
      <c r="F107">
        <v>2129945</v>
      </c>
      <c r="G107">
        <v>55072</v>
      </c>
      <c r="H107">
        <v>2662149339</v>
      </c>
      <c r="I107">
        <v>150.75</v>
      </c>
      <c r="J107">
        <v>1344030</v>
      </c>
      <c r="K107">
        <v>63.1</v>
      </c>
      <c r="L107">
        <v>-95.45</v>
      </c>
    </row>
    <row r="108" spans="1:12" x14ac:dyDescent="0.25">
      <c r="A108" s="9">
        <v>38047</v>
      </c>
      <c r="B108">
        <v>1145</v>
      </c>
      <c r="C108">
        <v>1145</v>
      </c>
      <c r="D108">
        <v>959.15</v>
      </c>
      <c r="E108">
        <v>973.95</v>
      </c>
      <c r="F108">
        <v>2431501</v>
      </c>
      <c r="G108">
        <v>86721</v>
      </c>
      <c r="H108">
        <v>2464169212</v>
      </c>
      <c r="I108">
        <v>185.85</v>
      </c>
      <c r="J108">
        <v>1222658</v>
      </c>
      <c r="K108">
        <v>50.28</v>
      </c>
      <c r="L108">
        <v>-171.05</v>
      </c>
    </row>
    <row r="109" spans="1:12" x14ac:dyDescent="0.25">
      <c r="A109" s="9">
        <v>38078</v>
      </c>
      <c r="B109">
        <v>976</v>
      </c>
      <c r="C109">
        <v>1002.9</v>
      </c>
      <c r="D109">
        <v>859</v>
      </c>
      <c r="E109">
        <v>869.5</v>
      </c>
      <c r="F109">
        <v>2425816</v>
      </c>
      <c r="G109">
        <v>67513</v>
      </c>
      <c r="H109">
        <v>2245323827</v>
      </c>
      <c r="I109">
        <v>143.9</v>
      </c>
      <c r="J109">
        <v>1405128</v>
      </c>
      <c r="K109">
        <v>57.92</v>
      </c>
      <c r="L109">
        <v>-106.5</v>
      </c>
    </row>
    <row r="110" spans="1:12" x14ac:dyDescent="0.25">
      <c r="A110" s="9">
        <v>38108</v>
      </c>
      <c r="B110">
        <v>870</v>
      </c>
      <c r="C110">
        <v>919</v>
      </c>
      <c r="D110">
        <v>692</v>
      </c>
      <c r="E110">
        <v>796.25</v>
      </c>
      <c r="F110">
        <v>1824325</v>
      </c>
      <c r="G110">
        <v>62273</v>
      </c>
      <c r="H110">
        <v>1580274569</v>
      </c>
      <c r="I110">
        <v>227</v>
      </c>
      <c r="J110">
        <v>1045765</v>
      </c>
      <c r="K110">
        <v>57.32</v>
      </c>
      <c r="L110">
        <v>-73.75</v>
      </c>
    </row>
    <row r="111" spans="1:12" x14ac:dyDescent="0.25">
      <c r="A111" s="9">
        <v>38139</v>
      </c>
      <c r="B111">
        <v>796</v>
      </c>
      <c r="C111">
        <v>845</v>
      </c>
      <c r="D111">
        <v>709.15</v>
      </c>
      <c r="E111">
        <v>735.4</v>
      </c>
      <c r="F111">
        <v>1583260</v>
      </c>
      <c r="G111">
        <v>52446</v>
      </c>
      <c r="H111">
        <v>1196666992</v>
      </c>
      <c r="I111">
        <v>135.85</v>
      </c>
      <c r="J111">
        <v>785550</v>
      </c>
      <c r="K111">
        <v>49.62</v>
      </c>
      <c r="L111">
        <v>-60.6</v>
      </c>
    </row>
    <row r="112" spans="1:12" x14ac:dyDescent="0.25">
      <c r="A112" s="9">
        <v>38169</v>
      </c>
      <c r="B112">
        <v>733</v>
      </c>
      <c r="C112">
        <v>789</v>
      </c>
      <c r="D112">
        <v>713.2</v>
      </c>
      <c r="E112">
        <v>759.8</v>
      </c>
      <c r="F112">
        <v>673995</v>
      </c>
      <c r="G112">
        <v>29339</v>
      </c>
      <c r="H112">
        <v>508467821</v>
      </c>
      <c r="I112">
        <v>75.8</v>
      </c>
      <c r="J112">
        <v>290873</v>
      </c>
      <c r="K112">
        <v>43.16</v>
      </c>
      <c r="L112">
        <v>26.8</v>
      </c>
    </row>
    <row r="113" spans="1:12" x14ac:dyDescent="0.25">
      <c r="A113" s="9">
        <v>38200</v>
      </c>
      <c r="B113">
        <v>763</v>
      </c>
      <c r="C113">
        <v>795</v>
      </c>
      <c r="D113">
        <v>652.5</v>
      </c>
      <c r="E113">
        <v>704.7</v>
      </c>
      <c r="F113">
        <v>2333558</v>
      </c>
      <c r="G113">
        <v>70226</v>
      </c>
      <c r="H113">
        <v>1655360299</v>
      </c>
      <c r="I113">
        <v>142.5</v>
      </c>
      <c r="J113">
        <v>1101537</v>
      </c>
      <c r="K113">
        <v>47.2</v>
      </c>
      <c r="L113">
        <v>-58.3</v>
      </c>
    </row>
    <row r="114" spans="1:12" x14ac:dyDescent="0.25">
      <c r="A114" s="9">
        <v>38231</v>
      </c>
      <c r="B114">
        <v>705.05</v>
      </c>
      <c r="C114">
        <v>767</v>
      </c>
      <c r="D114">
        <v>700</v>
      </c>
      <c r="E114">
        <v>736.85</v>
      </c>
      <c r="F114">
        <v>1589919</v>
      </c>
      <c r="G114">
        <v>58210</v>
      </c>
      <c r="H114">
        <v>1171635395</v>
      </c>
      <c r="I114">
        <v>67</v>
      </c>
      <c r="J114">
        <v>646627</v>
      </c>
      <c r="K114">
        <v>40.67</v>
      </c>
      <c r="L114">
        <v>31.8</v>
      </c>
    </row>
    <row r="115" spans="1:12" x14ac:dyDescent="0.25">
      <c r="A115" s="9">
        <v>38261</v>
      </c>
      <c r="B115">
        <v>749.95</v>
      </c>
      <c r="C115">
        <v>784.95</v>
      </c>
      <c r="D115">
        <v>703</v>
      </c>
      <c r="E115">
        <v>751.55</v>
      </c>
      <c r="F115">
        <v>1848829</v>
      </c>
      <c r="G115">
        <v>51238</v>
      </c>
      <c r="H115">
        <v>1392387764</v>
      </c>
      <c r="I115">
        <v>81.95</v>
      </c>
      <c r="J115">
        <v>684735</v>
      </c>
      <c r="K115">
        <v>37.04</v>
      </c>
      <c r="L115">
        <v>1.6</v>
      </c>
    </row>
    <row r="116" spans="1:12" x14ac:dyDescent="0.25">
      <c r="A116" s="9">
        <v>38292</v>
      </c>
      <c r="B116">
        <v>750</v>
      </c>
      <c r="C116">
        <v>818.7</v>
      </c>
      <c r="D116">
        <v>740.1</v>
      </c>
      <c r="E116">
        <v>793.95</v>
      </c>
      <c r="F116">
        <v>993093</v>
      </c>
      <c r="G116">
        <v>31668</v>
      </c>
      <c r="H116">
        <v>778862341</v>
      </c>
      <c r="I116">
        <v>78.599999999999994</v>
      </c>
      <c r="J116">
        <v>469921</v>
      </c>
      <c r="K116">
        <v>47.32</v>
      </c>
      <c r="L116">
        <v>43.95</v>
      </c>
    </row>
    <row r="117" spans="1:12" x14ac:dyDescent="0.25">
      <c r="A117" s="9">
        <v>38322</v>
      </c>
      <c r="B117">
        <v>798.9</v>
      </c>
      <c r="C117">
        <v>879</v>
      </c>
      <c r="D117">
        <v>775</v>
      </c>
      <c r="E117" s="3">
        <v>865.3</v>
      </c>
      <c r="F117">
        <v>1166243</v>
      </c>
      <c r="G117">
        <v>35401</v>
      </c>
      <c r="H117">
        <v>971996840</v>
      </c>
      <c r="I117">
        <v>104</v>
      </c>
      <c r="J117">
        <v>590649</v>
      </c>
      <c r="K117">
        <v>50.65</v>
      </c>
      <c r="L117">
        <v>66.400000000000006</v>
      </c>
    </row>
    <row r="118" spans="1:12" x14ac:dyDescent="0.25">
      <c r="A118" s="9">
        <v>38353</v>
      </c>
      <c r="B118">
        <v>870</v>
      </c>
      <c r="C118">
        <v>890</v>
      </c>
      <c r="D118">
        <v>703</v>
      </c>
      <c r="E118">
        <v>736.2</v>
      </c>
      <c r="F118">
        <v>1713555</v>
      </c>
      <c r="G118">
        <v>37563</v>
      </c>
      <c r="H118">
        <v>1300567955</v>
      </c>
      <c r="I118">
        <v>187</v>
      </c>
      <c r="J118">
        <v>814308</v>
      </c>
      <c r="K118">
        <v>47.52</v>
      </c>
      <c r="L118">
        <v>-133.80000000000001</v>
      </c>
    </row>
    <row r="119" spans="1:12" x14ac:dyDescent="0.25">
      <c r="A119" s="9">
        <v>38384</v>
      </c>
      <c r="B119">
        <v>705</v>
      </c>
      <c r="C119">
        <v>759</v>
      </c>
      <c r="D119">
        <v>690</v>
      </c>
      <c r="E119">
        <v>719.65</v>
      </c>
      <c r="F119">
        <v>1257994</v>
      </c>
      <c r="G119">
        <v>33422</v>
      </c>
      <c r="H119">
        <v>907266882</v>
      </c>
      <c r="I119">
        <v>69</v>
      </c>
      <c r="J119">
        <v>453827</v>
      </c>
      <c r="K119">
        <v>36.08</v>
      </c>
      <c r="L119">
        <v>14.65</v>
      </c>
    </row>
    <row r="120" spans="1:12" x14ac:dyDescent="0.25">
      <c r="A120" s="9">
        <v>38412</v>
      </c>
      <c r="B120">
        <v>725</v>
      </c>
      <c r="C120">
        <v>779.9</v>
      </c>
      <c r="D120">
        <v>715</v>
      </c>
      <c r="E120">
        <v>739.1</v>
      </c>
      <c r="F120">
        <v>1867164</v>
      </c>
      <c r="G120">
        <v>37326</v>
      </c>
      <c r="H120">
        <v>1390789060</v>
      </c>
      <c r="I120">
        <v>64.900000000000006</v>
      </c>
      <c r="J120">
        <v>782930</v>
      </c>
      <c r="K120">
        <v>41.93</v>
      </c>
      <c r="L120">
        <v>14.1</v>
      </c>
    </row>
    <row r="121" spans="1:12" x14ac:dyDescent="0.25">
      <c r="A121" s="9">
        <v>38443</v>
      </c>
      <c r="B121">
        <v>738.65</v>
      </c>
      <c r="C121">
        <v>758.9</v>
      </c>
      <c r="D121">
        <v>634.9</v>
      </c>
      <c r="E121">
        <v>637.15</v>
      </c>
      <c r="F121">
        <v>818330</v>
      </c>
      <c r="G121">
        <v>15741</v>
      </c>
      <c r="H121">
        <v>567352054</v>
      </c>
      <c r="I121">
        <v>124</v>
      </c>
      <c r="J121">
        <v>438137</v>
      </c>
      <c r="K121">
        <v>53.54</v>
      </c>
      <c r="L121">
        <v>-101.5</v>
      </c>
    </row>
    <row r="122" spans="1:12" x14ac:dyDescent="0.25">
      <c r="A122" s="9">
        <v>38473</v>
      </c>
      <c r="B122">
        <v>638</v>
      </c>
      <c r="C122">
        <v>730</v>
      </c>
      <c r="D122">
        <v>613</v>
      </c>
      <c r="E122">
        <v>724.9</v>
      </c>
      <c r="F122">
        <v>1584433</v>
      </c>
      <c r="G122">
        <v>27603</v>
      </c>
      <c r="H122">
        <v>1060524638</v>
      </c>
      <c r="I122">
        <v>117</v>
      </c>
      <c r="J122">
        <v>655056</v>
      </c>
      <c r="K122">
        <v>41.34</v>
      </c>
      <c r="L122">
        <v>86.9</v>
      </c>
    </row>
    <row r="123" spans="1:12" x14ac:dyDescent="0.25">
      <c r="A123" s="9">
        <v>38504</v>
      </c>
      <c r="B123">
        <v>730.05</v>
      </c>
      <c r="C123">
        <v>762</v>
      </c>
      <c r="D123">
        <v>703</v>
      </c>
      <c r="E123">
        <v>753.2</v>
      </c>
      <c r="F123">
        <v>1040395</v>
      </c>
      <c r="G123">
        <v>11976</v>
      </c>
      <c r="H123">
        <v>758276352</v>
      </c>
      <c r="I123">
        <v>59</v>
      </c>
      <c r="J123">
        <v>703421</v>
      </c>
      <c r="K123">
        <v>67.61</v>
      </c>
      <c r="L123">
        <v>23.15</v>
      </c>
    </row>
    <row r="124" spans="1:12" x14ac:dyDescent="0.25">
      <c r="A124" s="9">
        <v>38534</v>
      </c>
      <c r="B124">
        <v>747</v>
      </c>
      <c r="C124">
        <v>842.75</v>
      </c>
      <c r="D124">
        <v>725</v>
      </c>
      <c r="E124">
        <v>835.55</v>
      </c>
      <c r="F124">
        <v>901785</v>
      </c>
      <c r="G124">
        <v>14213</v>
      </c>
      <c r="H124">
        <v>703603343</v>
      </c>
      <c r="I124">
        <v>117.75</v>
      </c>
      <c r="J124">
        <v>548199</v>
      </c>
      <c r="K124">
        <v>60.79</v>
      </c>
      <c r="L124">
        <v>88.55</v>
      </c>
    </row>
    <row r="125" spans="1:12" x14ac:dyDescent="0.25">
      <c r="A125" s="9">
        <v>38565</v>
      </c>
      <c r="B125">
        <v>828.1</v>
      </c>
      <c r="C125">
        <v>862</v>
      </c>
      <c r="D125">
        <v>755</v>
      </c>
      <c r="E125">
        <v>799.85</v>
      </c>
      <c r="F125">
        <v>632525</v>
      </c>
      <c r="G125">
        <v>11545</v>
      </c>
      <c r="H125">
        <v>521039420</v>
      </c>
      <c r="I125">
        <v>107</v>
      </c>
      <c r="J125">
        <v>370690</v>
      </c>
      <c r="K125">
        <v>58.6</v>
      </c>
      <c r="L125">
        <v>-28.25</v>
      </c>
    </row>
    <row r="126" spans="1:12" x14ac:dyDescent="0.25">
      <c r="A126" s="9">
        <v>38596</v>
      </c>
      <c r="B126">
        <v>800</v>
      </c>
      <c r="C126">
        <v>865</v>
      </c>
      <c r="D126">
        <v>765</v>
      </c>
      <c r="E126">
        <v>852.55</v>
      </c>
      <c r="F126">
        <v>1030592</v>
      </c>
      <c r="G126">
        <v>17172</v>
      </c>
      <c r="H126">
        <v>837387248</v>
      </c>
      <c r="I126">
        <v>100</v>
      </c>
      <c r="J126">
        <v>495032</v>
      </c>
      <c r="K126">
        <v>48.03</v>
      </c>
      <c r="L126">
        <v>52.55</v>
      </c>
    </row>
    <row r="127" spans="1:12" x14ac:dyDescent="0.25">
      <c r="A127" s="9">
        <v>38626</v>
      </c>
      <c r="B127">
        <v>850</v>
      </c>
      <c r="C127">
        <v>975</v>
      </c>
      <c r="D127">
        <v>781.5</v>
      </c>
      <c r="E127">
        <v>807.3</v>
      </c>
      <c r="F127">
        <v>2020622</v>
      </c>
      <c r="G127">
        <v>37231</v>
      </c>
      <c r="H127">
        <v>1783664026</v>
      </c>
      <c r="I127">
        <v>193.5</v>
      </c>
      <c r="J127">
        <v>952479</v>
      </c>
      <c r="K127">
        <v>47.14</v>
      </c>
      <c r="L127">
        <v>-42.7</v>
      </c>
    </row>
    <row r="128" spans="1:12" x14ac:dyDescent="0.25">
      <c r="A128" s="9">
        <v>38657</v>
      </c>
      <c r="B128">
        <v>811</v>
      </c>
      <c r="C128">
        <v>968</v>
      </c>
      <c r="D128">
        <v>811</v>
      </c>
      <c r="E128">
        <v>913.7</v>
      </c>
      <c r="F128">
        <v>1330341</v>
      </c>
      <c r="G128">
        <v>30887</v>
      </c>
      <c r="H128">
        <v>1216309386</v>
      </c>
      <c r="I128">
        <v>157</v>
      </c>
      <c r="J128">
        <v>452469</v>
      </c>
      <c r="K128">
        <v>34.01</v>
      </c>
      <c r="L128">
        <v>102.7</v>
      </c>
    </row>
    <row r="129" spans="1:12" x14ac:dyDescent="0.25">
      <c r="A129" s="9">
        <v>38687</v>
      </c>
      <c r="B129">
        <v>924.9</v>
      </c>
      <c r="C129">
        <v>990</v>
      </c>
      <c r="D129">
        <v>900</v>
      </c>
      <c r="E129" s="3">
        <v>978.5</v>
      </c>
      <c r="F129">
        <v>1524281</v>
      </c>
      <c r="G129">
        <v>21310</v>
      </c>
      <c r="H129">
        <v>1446917163</v>
      </c>
      <c r="I129">
        <v>90</v>
      </c>
      <c r="J129">
        <v>832313</v>
      </c>
      <c r="K129">
        <v>54.6</v>
      </c>
      <c r="L129">
        <v>53.6</v>
      </c>
    </row>
    <row r="130" spans="1:12" x14ac:dyDescent="0.25">
      <c r="A130" s="9">
        <v>38718</v>
      </c>
      <c r="B130">
        <v>986</v>
      </c>
      <c r="C130">
        <v>1149</v>
      </c>
      <c r="D130">
        <v>950</v>
      </c>
      <c r="E130">
        <v>1119.5999999999999</v>
      </c>
      <c r="F130">
        <v>1421902</v>
      </c>
      <c r="G130">
        <v>20790</v>
      </c>
      <c r="H130">
        <v>1471301967</v>
      </c>
      <c r="I130">
        <v>199</v>
      </c>
      <c r="J130">
        <v>855947</v>
      </c>
      <c r="K130">
        <v>60.2</v>
      </c>
      <c r="L130">
        <v>133.6</v>
      </c>
    </row>
    <row r="131" spans="1:12" x14ac:dyDescent="0.25">
      <c r="A131" s="9">
        <v>38749</v>
      </c>
      <c r="B131">
        <v>1125</v>
      </c>
      <c r="C131">
        <v>1408</v>
      </c>
      <c r="D131">
        <v>1125</v>
      </c>
      <c r="E131">
        <v>1302.8499999999999</v>
      </c>
      <c r="F131">
        <v>2692693</v>
      </c>
      <c r="G131">
        <v>51940</v>
      </c>
      <c r="H131">
        <v>3424785996</v>
      </c>
      <c r="I131">
        <v>283</v>
      </c>
      <c r="J131">
        <v>1041823</v>
      </c>
      <c r="K131">
        <v>38.69</v>
      </c>
      <c r="L131">
        <v>177.85</v>
      </c>
    </row>
    <row r="132" spans="1:12" x14ac:dyDescent="0.25">
      <c r="A132" s="9">
        <v>38777</v>
      </c>
      <c r="B132">
        <v>1299.55</v>
      </c>
      <c r="C132">
        <v>1513</v>
      </c>
      <c r="D132">
        <v>1290</v>
      </c>
      <c r="E132">
        <v>1420.3</v>
      </c>
      <c r="F132">
        <v>2825379</v>
      </c>
      <c r="G132">
        <v>40181</v>
      </c>
      <c r="H132">
        <v>3892452844</v>
      </c>
      <c r="I132">
        <v>223</v>
      </c>
      <c r="J132">
        <v>1611528</v>
      </c>
      <c r="K132">
        <v>57.04</v>
      </c>
      <c r="L132">
        <v>120.75</v>
      </c>
    </row>
    <row r="133" spans="1:12" x14ac:dyDescent="0.25">
      <c r="A133" s="9">
        <v>38808</v>
      </c>
      <c r="B133">
        <v>1435</v>
      </c>
      <c r="C133">
        <v>1539.5</v>
      </c>
      <c r="D133">
        <v>1314</v>
      </c>
      <c r="E133">
        <v>1431.85</v>
      </c>
      <c r="F133">
        <v>1714008</v>
      </c>
      <c r="G133">
        <v>32263</v>
      </c>
      <c r="H133">
        <v>2523270115</v>
      </c>
      <c r="I133">
        <v>225.5</v>
      </c>
      <c r="J133">
        <v>829676</v>
      </c>
      <c r="K133">
        <v>48.41</v>
      </c>
      <c r="L133">
        <v>-3.15</v>
      </c>
    </row>
    <row r="134" spans="1:12" x14ac:dyDescent="0.25">
      <c r="A134" s="9">
        <v>38838</v>
      </c>
      <c r="B134">
        <v>1450</v>
      </c>
      <c r="C134">
        <v>1754</v>
      </c>
      <c r="D134">
        <v>1282.0999999999999</v>
      </c>
      <c r="E134">
        <v>1357.4</v>
      </c>
      <c r="F134">
        <v>1885008</v>
      </c>
      <c r="G134">
        <v>36794</v>
      </c>
      <c r="H134">
        <v>2993313660</v>
      </c>
      <c r="I134">
        <v>471.9</v>
      </c>
      <c r="J134">
        <v>941305</v>
      </c>
      <c r="K134">
        <v>49.94</v>
      </c>
      <c r="L134">
        <v>-92.6</v>
      </c>
    </row>
    <row r="135" spans="1:12" x14ac:dyDescent="0.25">
      <c r="A135" s="9">
        <v>38869</v>
      </c>
      <c r="B135">
        <v>1389.95</v>
      </c>
      <c r="C135">
        <v>1451.1</v>
      </c>
      <c r="D135">
        <v>1158</v>
      </c>
      <c r="E135">
        <v>1274</v>
      </c>
      <c r="F135">
        <v>2011507</v>
      </c>
      <c r="G135">
        <v>56381</v>
      </c>
      <c r="H135">
        <v>2552806393</v>
      </c>
      <c r="I135">
        <v>293.10000000000002</v>
      </c>
      <c r="J135">
        <v>1061206</v>
      </c>
      <c r="K135">
        <v>52.76</v>
      </c>
      <c r="L135">
        <v>-115.95</v>
      </c>
    </row>
    <row r="136" spans="1:12" x14ac:dyDescent="0.25">
      <c r="A136" s="9">
        <v>38899</v>
      </c>
      <c r="B136">
        <v>1273.5</v>
      </c>
      <c r="C136">
        <v>1455</v>
      </c>
      <c r="D136">
        <v>1197.9000000000001</v>
      </c>
      <c r="E136">
        <v>1396.95</v>
      </c>
      <c r="F136">
        <v>1977303</v>
      </c>
      <c r="G136">
        <v>64391</v>
      </c>
      <c r="H136">
        <v>2641723900</v>
      </c>
      <c r="I136">
        <v>257.10000000000002</v>
      </c>
      <c r="J136">
        <v>914607</v>
      </c>
      <c r="K136">
        <v>46.26</v>
      </c>
      <c r="L136">
        <v>123.45</v>
      </c>
    </row>
    <row r="137" spans="1:12" x14ac:dyDescent="0.25">
      <c r="A137" s="9">
        <v>38930</v>
      </c>
      <c r="B137">
        <v>1375.05</v>
      </c>
      <c r="C137">
        <v>1517</v>
      </c>
      <c r="D137">
        <v>707</v>
      </c>
      <c r="E137">
        <v>720.5</v>
      </c>
      <c r="F137">
        <v>1593880</v>
      </c>
      <c r="G137">
        <v>52647</v>
      </c>
      <c r="H137">
        <v>2061644630</v>
      </c>
      <c r="I137">
        <v>810</v>
      </c>
      <c r="J137">
        <v>777948</v>
      </c>
      <c r="K137">
        <v>48.81</v>
      </c>
      <c r="L137">
        <v>-654.54999999999995</v>
      </c>
    </row>
    <row r="138" spans="1:12" x14ac:dyDescent="0.25">
      <c r="A138" s="9">
        <v>38961</v>
      </c>
      <c r="B138">
        <v>723</v>
      </c>
      <c r="C138">
        <v>773.5</v>
      </c>
      <c r="D138">
        <v>700</v>
      </c>
      <c r="E138">
        <v>731.3</v>
      </c>
      <c r="F138">
        <v>3159385</v>
      </c>
      <c r="G138">
        <v>67167</v>
      </c>
      <c r="H138">
        <v>2349292550</v>
      </c>
      <c r="I138">
        <v>73.5</v>
      </c>
      <c r="J138">
        <v>1624402</v>
      </c>
      <c r="K138">
        <v>51.42</v>
      </c>
      <c r="L138">
        <v>8.3000000000000007</v>
      </c>
    </row>
    <row r="139" spans="1:12" x14ac:dyDescent="0.25">
      <c r="A139" s="9">
        <v>38991</v>
      </c>
      <c r="B139">
        <v>731</v>
      </c>
      <c r="C139">
        <v>774</v>
      </c>
      <c r="D139">
        <v>701</v>
      </c>
      <c r="E139">
        <v>748.05</v>
      </c>
      <c r="F139">
        <v>2474951</v>
      </c>
      <c r="G139">
        <v>46335</v>
      </c>
      <c r="H139">
        <v>1801935947</v>
      </c>
      <c r="I139">
        <v>73</v>
      </c>
      <c r="J139">
        <v>1212710</v>
      </c>
      <c r="K139">
        <v>49</v>
      </c>
      <c r="L139">
        <v>17.05</v>
      </c>
    </row>
    <row r="140" spans="1:12" x14ac:dyDescent="0.25">
      <c r="A140" s="9">
        <v>39022</v>
      </c>
      <c r="B140">
        <v>709</v>
      </c>
      <c r="C140">
        <v>820</v>
      </c>
      <c r="D140">
        <v>709</v>
      </c>
      <c r="E140">
        <v>750.8</v>
      </c>
      <c r="F140">
        <v>4071606</v>
      </c>
      <c r="G140">
        <v>70148</v>
      </c>
      <c r="H140">
        <v>3075162772</v>
      </c>
      <c r="I140">
        <v>111</v>
      </c>
      <c r="J140">
        <v>2040442</v>
      </c>
      <c r="K140">
        <v>50.11</v>
      </c>
      <c r="L140">
        <v>41.8</v>
      </c>
    </row>
    <row r="141" spans="1:12" x14ac:dyDescent="0.25">
      <c r="A141" s="9">
        <v>39052</v>
      </c>
      <c r="B141">
        <v>755</v>
      </c>
      <c r="C141">
        <v>840</v>
      </c>
      <c r="D141">
        <v>738.25</v>
      </c>
      <c r="E141" s="3">
        <v>811.2</v>
      </c>
      <c r="F141">
        <v>4007984</v>
      </c>
      <c r="G141">
        <v>65220</v>
      </c>
      <c r="H141">
        <v>3154015992</v>
      </c>
      <c r="I141">
        <v>101.75</v>
      </c>
      <c r="J141">
        <v>2210062</v>
      </c>
      <c r="K141">
        <v>55.14</v>
      </c>
      <c r="L141">
        <v>56.2</v>
      </c>
    </row>
    <row r="142" spans="1:12" x14ac:dyDescent="0.25">
      <c r="A142" s="9">
        <v>39083</v>
      </c>
      <c r="B142">
        <v>814</v>
      </c>
      <c r="C142">
        <v>835</v>
      </c>
      <c r="D142">
        <v>735</v>
      </c>
      <c r="E142">
        <v>742.8</v>
      </c>
      <c r="F142">
        <v>2658000</v>
      </c>
      <c r="G142">
        <v>52886</v>
      </c>
      <c r="H142">
        <v>2113061216</v>
      </c>
      <c r="I142">
        <v>100</v>
      </c>
      <c r="J142">
        <v>1420175</v>
      </c>
      <c r="K142">
        <v>53.43</v>
      </c>
      <c r="L142">
        <v>-71.2</v>
      </c>
    </row>
    <row r="143" spans="1:12" x14ac:dyDescent="0.25">
      <c r="A143" s="9">
        <v>39114</v>
      </c>
      <c r="B143">
        <v>747</v>
      </c>
      <c r="C143">
        <v>755.7</v>
      </c>
      <c r="D143">
        <v>630</v>
      </c>
      <c r="E143">
        <v>677.2</v>
      </c>
      <c r="F143">
        <v>2374180</v>
      </c>
      <c r="G143">
        <v>42624</v>
      </c>
      <c r="H143">
        <v>1717450969</v>
      </c>
      <c r="I143">
        <v>125.7</v>
      </c>
      <c r="J143">
        <v>1424837</v>
      </c>
      <c r="K143">
        <v>60.01</v>
      </c>
      <c r="L143">
        <v>-69.8</v>
      </c>
    </row>
    <row r="144" spans="1:12" x14ac:dyDescent="0.25">
      <c r="A144" s="9">
        <v>39142</v>
      </c>
      <c r="B144">
        <v>688</v>
      </c>
      <c r="C144">
        <v>734.95</v>
      </c>
      <c r="D144">
        <v>608</v>
      </c>
      <c r="E144">
        <v>727.5</v>
      </c>
      <c r="F144">
        <v>2995430</v>
      </c>
      <c r="G144">
        <v>51580</v>
      </c>
      <c r="H144">
        <v>1968783323</v>
      </c>
      <c r="I144">
        <v>126.95</v>
      </c>
      <c r="J144">
        <v>1766673</v>
      </c>
      <c r="K144">
        <v>58.98</v>
      </c>
      <c r="L144">
        <v>39.5</v>
      </c>
    </row>
    <row r="145" spans="1:12" x14ac:dyDescent="0.25">
      <c r="A145" s="9">
        <v>39173</v>
      </c>
      <c r="B145">
        <v>720</v>
      </c>
      <c r="C145">
        <v>757</v>
      </c>
      <c r="D145">
        <v>690</v>
      </c>
      <c r="E145">
        <v>709.6</v>
      </c>
      <c r="F145">
        <v>3832530</v>
      </c>
      <c r="G145">
        <v>38011</v>
      </c>
      <c r="H145">
        <v>2739776332</v>
      </c>
      <c r="I145">
        <v>67</v>
      </c>
      <c r="J145">
        <v>2814773</v>
      </c>
      <c r="K145">
        <v>73.44</v>
      </c>
      <c r="L145">
        <v>-10.4</v>
      </c>
    </row>
    <row r="146" spans="1:12" x14ac:dyDescent="0.25">
      <c r="A146" s="9">
        <v>39203</v>
      </c>
      <c r="B146">
        <v>711</v>
      </c>
      <c r="C146">
        <v>729.45</v>
      </c>
      <c r="D146">
        <v>640</v>
      </c>
      <c r="E146">
        <v>649.45000000000005</v>
      </c>
      <c r="F146">
        <v>4949174</v>
      </c>
      <c r="G146">
        <v>80809</v>
      </c>
      <c r="H146">
        <v>3318613338</v>
      </c>
      <c r="I146">
        <v>89.45</v>
      </c>
      <c r="J146">
        <v>2880664</v>
      </c>
      <c r="K146">
        <v>58.2</v>
      </c>
      <c r="L146">
        <v>-61.55</v>
      </c>
    </row>
    <row r="147" spans="1:12" x14ac:dyDescent="0.25">
      <c r="A147" s="9">
        <v>39234</v>
      </c>
      <c r="B147">
        <v>650.1</v>
      </c>
      <c r="C147">
        <v>664</v>
      </c>
      <c r="D147">
        <v>608.9</v>
      </c>
      <c r="E147">
        <v>655.95</v>
      </c>
      <c r="F147">
        <v>2123927</v>
      </c>
      <c r="G147">
        <v>42040</v>
      </c>
      <c r="H147">
        <v>1355189256</v>
      </c>
      <c r="I147">
        <v>55.1</v>
      </c>
      <c r="J147">
        <v>1243266</v>
      </c>
      <c r="K147">
        <v>58.54</v>
      </c>
      <c r="L147">
        <v>5.85</v>
      </c>
    </row>
    <row r="148" spans="1:12" x14ac:dyDescent="0.25">
      <c r="A148" s="9">
        <v>39264</v>
      </c>
      <c r="B148">
        <v>657</v>
      </c>
      <c r="C148">
        <v>694</v>
      </c>
      <c r="D148">
        <v>625</v>
      </c>
      <c r="E148">
        <v>633.54999999999995</v>
      </c>
      <c r="F148">
        <v>2261355</v>
      </c>
      <c r="G148">
        <v>35726</v>
      </c>
      <c r="H148">
        <v>1506574014</v>
      </c>
      <c r="I148">
        <v>69</v>
      </c>
      <c r="J148">
        <v>1394568</v>
      </c>
      <c r="K148">
        <v>61.67</v>
      </c>
      <c r="L148">
        <v>-23.45</v>
      </c>
    </row>
    <row r="149" spans="1:12" x14ac:dyDescent="0.25">
      <c r="A149" s="9">
        <v>39295</v>
      </c>
      <c r="B149">
        <v>630</v>
      </c>
      <c r="C149">
        <v>645</v>
      </c>
      <c r="D149">
        <v>603.29999999999995</v>
      </c>
      <c r="E149">
        <v>640.79999999999995</v>
      </c>
      <c r="F149">
        <v>1089050</v>
      </c>
      <c r="G149">
        <v>27592</v>
      </c>
      <c r="H149">
        <v>687356630</v>
      </c>
      <c r="I149">
        <v>41.7</v>
      </c>
      <c r="J149">
        <v>632977</v>
      </c>
      <c r="K149">
        <v>58.12</v>
      </c>
      <c r="L149">
        <v>10.8</v>
      </c>
    </row>
    <row r="150" spans="1:12" x14ac:dyDescent="0.25">
      <c r="A150" s="9">
        <v>39326</v>
      </c>
      <c r="B150">
        <v>643</v>
      </c>
      <c r="C150">
        <v>673.9</v>
      </c>
      <c r="D150">
        <v>631</v>
      </c>
      <c r="E150">
        <v>649</v>
      </c>
      <c r="F150">
        <v>880110</v>
      </c>
      <c r="G150">
        <v>20138</v>
      </c>
      <c r="H150">
        <v>572077813</v>
      </c>
      <c r="I150">
        <v>42.9</v>
      </c>
      <c r="J150">
        <v>561054</v>
      </c>
      <c r="K150">
        <v>63.75</v>
      </c>
      <c r="L150">
        <v>6</v>
      </c>
    </row>
    <row r="151" spans="1:12" x14ac:dyDescent="0.25">
      <c r="A151" s="9">
        <v>39356</v>
      </c>
      <c r="B151">
        <v>653</v>
      </c>
      <c r="C151">
        <v>669.9</v>
      </c>
      <c r="D151">
        <v>580</v>
      </c>
      <c r="E151">
        <v>620.95000000000005</v>
      </c>
      <c r="F151">
        <v>3343161</v>
      </c>
      <c r="G151">
        <v>35757</v>
      </c>
      <c r="H151">
        <v>2092268713</v>
      </c>
      <c r="I151">
        <v>89.9</v>
      </c>
      <c r="J151">
        <v>2680706</v>
      </c>
      <c r="K151">
        <v>80.180000000000007</v>
      </c>
      <c r="L151">
        <v>-32.049999999999997</v>
      </c>
    </row>
    <row r="152" spans="1:12" x14ac:dyDescent="0.25">
      <c r="A152" s="9">
        <v>39387</v>
      </c>
      <c r="B152">
        <v>621</v>
      </c>
      <c r="C152">
        <v>635</v>
      </c>
      <c r="D152">
        <v>595</v>
      </c>
      <c r="E152">
        <v>632.15</v>
      </c>
      <c r="F152">
        <v>1292028</v>
      </c>
      <c r="G152">
        <v>18492</v>
      </c>
      <c r="H152">
        <v>790968081</v>
      </c>
      <c r="I152">
        <v>40</v>
      </c>
      <c r="J152">
        <v>1039785</v>
      </c>
      <c r="K152">
        <v>80.48</v>
      </c>
      <c r="L152">
        <v>11.15</v>
      </c>
    </row>
    <row r="153" spans="1:12" x14ac:dyDescent="0.25">
      <c r="A153" s="9">
        <v>39417</v>
      </c>
      <c r="B153">
        <v>629.29999999999995</v>
      </c>
      <c r="C153">
        <v>748</v>
      </c>
      <c r="D153">
        <v>625.25</v>
      </c>
      <c r="E153" s="3">
        <v>735.35</v>
      </c>
      <c r="F153">
        <v>1542043</v>
      </c>
      <c r="G153">
        <v>26835</v>
      </c>
      <c r="H153">
        <v>1069538684</v>
      </c>
      <c r="I153">
        <v>122.75</v>
      </c>
      <c r="J153">
        <v>1130496</v>
      </c>
      <c r="K153">
        <v>73.31</v>
      </c>
      <c r="L153">
        <v>106.05</v>
      </c>
    </row>
    <row r="154" spans="1:12" x14ac:dyDescent="0.25">
      <c r="A154" s="9">
        <v>39448</v>
      </c>
      <c r="B154">
        <v>735.35</v>
      </c>
      <c r="C154">
        <v>760</v>
      </c>
      <c r="D154">
        <v>520</v>
      </c>
      <c r="E154">
        <v>528.20000000000005</v>
      </c>
      <c r="F154">
        <v>2160001</v>
      </c>
      <c r="G154">
        <v>24300</v>
      </c>
      <c r="H154">
        <v>1348173526</v>
      </c>
      <c r="I154">
        <v>240</v>
      </c>
      <c r="J154">
        <v>1681200</v>
      </c>
      <c r="K154">
        <v>77.83</v>
      </c>
      <c r="L154">
        <v>-207.15</v>
      </c>
    </row>
    <row r="155" spans="1:12" x14ac:dyDescent="0.25">
      <c r="A155" s="9">
        <v>39479</v>
      </c>
      <c r="B155">
        <v>545</v>
      </c>
      <c r="C155">
        <v>589.5</v>
      </c>
      <c r="D155">
        <v>501</v>
      </c>
      <c r="E155">
        <v>582.65</v>
      </c>
      <c r="F155">
        <v>532407</v>
      </c>
      <c r="G155">
        <v>17337</v>
      </c>
      <c r="H155">
        <v>285411942</v>
      </c>
      <c r="I155">
        <v>88.5</v>
      </c>
      <c r="J155">
        <v>265575</v>
      </c>
      <c r="K155">
        <v>49.88</v>
      </c>
      <c r="L155">
        <v>37.65</v>
      </c>
    </row>
    <row r="156" spans="1:12" x14ac:dyDescent="0.25">
      <c r="A156" s="9">
        <v>39508</v>
      </c>
      <c r="B156">
        <v>574</v>
      </c>
      <c r="C156">
        <v>605</v>
      </c>
      <c r="D156">
        <v>506</v>
      </c>
      <c r="E156">
        <v>590.95000000000005</v>
      </c>
      <c r="F156">
        <v>1190561</v>
      </c>
      <c r="G156">
        <v>23502</v>
      </c>
      <c r="H156">
        <v>674868615</v>
      </c>
      <c r="I156">
        <v>99</v>
      </c>
      <c r="J156">
        <v>708299</v>
      </c>
      <c r="K156">
        <v>59.49</v>
      </c>
      <c r="L156">
        <v>16.95</v>
      </c>
    </row>
    <row r="157" spans="1:12" x14ac:dyDescent="0.25">
      <c r="A157" s="9">
        <v>39539</v>
      </c>
      <c r="B157">
        <v>594.95000000000005</v>
      </c>
      <c r="C157">
        <v>644</v>
      </c>
      <c r="D157">
        <v>575.1</v>
      </c>
      <c r="E157">
        <v>622.45000000000005</v>
      </c>
      <c r="F157">
        <v>620169</v>
      </c>
      <c r="G157">
        <v>21296</v>
      </c>
      <c r="H157">
        <v>379536716</v>
      </c>
      <c r="I157">
        <v>68.900000000000006</v>
      </c>
      <c r="J157">
        <v>238336</v>
      </c>
      <c r="K157">
        <v>38.43</v>
      </c>
      <c r="L157">
        <v>27.5</v>
      </c>
    </row>
    <row r="158" spans="1:12" x14ac:dyDescent="0.25">
      <c r="A158" s="9">
        <v>39569</v>
      </c>
      <c r="B158">
        <v>630</v>
      </c>
      <c r="C158">
        <v>718</v>
      </c>
      <c r="D158">
        <v>605</v>
      </c>
      <c r="E158">
        <v>714.6</v>
      </c>
      <c r="F158">
        <v>1576563</v>
      </c>
      <c r="G158">
        <v>48087</v>
      </c>
      <c r="H158">
        <v>1059478328</v>
      </c>
      <c r="I158">
        <v>113</v>
      </c>
      <c r="J158">
        <v>492698</v>
      </c>
      <c r="K158">
        <v>31.25</v>
      </c>
      <c r="L158">
        <v>84.6</v>
      </c>
    </row>
    <row r="159" spans="1:12" x14ac:dyDescent="0.25">
      <c r="A159" s="9">
        <v>39600</v>
      </c>
      <c r="B159">
        <v>715</v>
      </c>
      <c r="C159">
        <v>739</v>
      </c>
      <c r="D159">
        <v>632.25</v>
      </c>
      <c r="E159">
        <v>670.55</v>
      </c>
      <c r="F159">
        <v>3330713</v>
      </c>
      <c r="G159">
        <v>48910</v>
      </c>
      <c r="H159">
        <v>2341149235</v>
      </c>
      <c r="I159">
        <v>106.75</v>
      </c>
      <c r="J159">
        <v>2346698</v>
      </c>
      <c r="K159">
        <v>70.459999999999994</v>
      </c>
      <c r="L159">
        <v>-44.45</v>
      </c>
    </row>
    <row r="160" spans="1:12" x14ac:dyDescent="0.25">
      <c r="A160" s="9">
        <v>39630</v>
      </c>
      <c r="B160">
        <v>675.5</v>
      </c>
      <c r="C160">
        <v>695.5</v>
      </c>
      <c r="D160">
        <v>566.1</v>
      </c>
      <c r="E160">
        <v>569.20000000000005</v>
      </c>
      <c r="F160">
        <v>2786926</v>
      </c>
      <c r="G160">
        <v>34730</v>
      </c>
      <c r="H160">
        <v>1738875585</v>
      </c>
      <c r="I160">
        <v>129.4</v>
      </c>
      <c r="J160">
        <v>1584089</v>
      </c>
      <c r="K160">
        <v>56.84</v>
      </c>
      <c r="L160">
        <v>-106.3</v>
      </c>
    </row>
    <row r="161" spans="1:12" x14ac:dyDescent="0.25">
      <c r="A161" s="9">
        <v>39661</v>
      </c>
      <c r="B161">
        <v>551.70000000000005</v>
      </c>
      <c r="C161">
        <v>636</v>
      </c>
      <c r="D161">
        <v>464</v>
      </c>
      <c r="E161">
        <v>579.25</v>
      </c>
      <c r="F161">
        <v>1859431</v>
      </c>
      <c r="G161">
        <v>37059</v>
      </c>
      <c r="H161">
        <v>1113062511</v>
      </c>
      <c r="I161">
        <v>172</v>
      </c>
      <c r="J161">
        <v>1068232</v>
      </c>
      <c r="K161">
        <v>57.45</v>
      </c>
      <c r="L161">
        <v>27.55</v>
      </c>
    </row>
    <row r="162" spans="1:12" x14ac:dyDescent="0.25">
      <c r="A162" s="9">
        <v>39692</v>
      </c>
      <c r="B162">
        <v>577.95000000000005</v>
      </c>
      <c r="C162">
        <v>606</v>
      </c>
      <c r="D162">
        <v>465.6</v>
      </c>
      <c r="E162">
        <v>508.95</v>
      </c>
      <c r="F162">
        <v>920104</v>
      </c>
      <c r="G162">
        <v>22705</v>
      </c>
      <c r="H162">
        <v>506442351</v>
      </c>
      <c r="I162">
        <v>140.4</v>
      </c>
      <c r="J162">
        <v>505786</v>
      </c>
      <c r="K162">
        <v>54.97</v>
      </c>
      <c r="L162">
        <v>-69</v>
      </c>
    </row>
    <row r="163" spans="1:12" x14ac:dyDescent="0.25">
      <c r="A163" s="9">
        <v>39722</v>
      </c>
      <c r="B163">
        <v>508</v>
      </c>
      <c r="C163">
        <v>557</v>
      </c>
      <c r="D163">
        <v>395</v>
      </c>
      <c r="E163">
        <v>428.25</v>
      </c>
      <c r="F163">
        <v>1430273</v>
      </c>
      <c r="G163">
        <v>35403</v>
      </c>
      <c r="H163">
        <v>644093090</v>
      </c>
      <c r="I163">
        <v>162</v>
      </c>
      <c r="J163">
        <v>811302</v>
      </c>
      <c r="K163">
        <v>56.72</v>
      </c>
      <c r="L163">
        <v>-79.75</v>
      </c>
    </row>
    <row r="164" spans="1:12" x14ac:dyDescent="0.25">
      <c r="A164" s="9">
        <v>39753</v>
      </c>
      <c r="B164">
        <v>431.1</v>
      </c>
      <c r="C164">
        <v>434</v>
      </c>
      <c r="D164">
        <v>387.05</v>
      </c>
      <c r="E164">
        <v>428.15</v>
      </c>
      <c r="F164">
        <v>1182463</v>
      </c>
      <c r="G164">
        <v>30060</v>
      </c>
      <c r="H164">
        <v>490149143</v>
      </c>
      <c r="I164">
        <v>46.95</v>
      </c>
      <c r="J164">
        <v>586114</v>
      </c>
      <c r="K164">
        <v>49.57</v>
      </c>
      <c r="L164">
        <v>-2.95</v>
      </c>
    </row>
    <row r="165" spans="1:12" x14ac:dyDescent="0.25">
      <c r="A165" s="9">
        <v>39783</v>
      </c>
      <c r="B165">
        <v>422.05</v>
      </c>
      <c r="C165">
        <v>495.9</v>
      </c>
      <c r="D165">
        <v>422.05</v>
      </c>
      <c r="E165" s="3">
        <v>469.75</v>
      </c>
      <c r="F165">
        <v>1553197</v>
      </c>
      <c r="G165">
        <v>43449</v>
      </c>
      <c r="H165">
        <v>726329812</v>
      </c>
      <c r="I165">
        <v>73.849999999999994</v>
      </c>
      <c r="J165">
        <v>663063</v>
      </c>
      <c r="K165">
        <v>42.69</v>
      </c>
      <c r="L165">
        <v>47.7</v>
      </c>
    </row>
    <row r="166" spans="1:12" x14ac:dyDescent="0.25">
      <c r="A166" s="9">
        <v>39814</v>
      </c>
      <c r="B166">
        <v>475</v>
      </c>
      <c r="C166">
        <v>506.95</v>
      </c>
      <c r="D166">
        <v>418</v>
      </c>
      <c r="E166">
        <v>451.15</v>
      </c>
      <c r="F166">
        <v>1074767</v>
      </c>
      <c r="G166">
        <v>26129</v>
      </c>
      <c r="H166">
        <v>494282009</v>
      </c>
      <c r="I166">
        <v>88.95</v>
      </c>
      <c r="J166">
        <v>542246</v>
      </c>
      <c r="K166">
        <v>50.45</v>
      </c>
      <c r="L166">
        <v>-23.85</v>
      </c>
    </row>
    <row r="167" spans="1:12" x14ac:dyDescent="0.25">
      <c r="A167" s="9">
        <v>39845</v>
      </c>
      <c r="B167">
        <v>449.1</v>
      </c>
      <c r="C167">
        <v>479.85</v>
      </c>
      <c r="D167">
        <v>386.9</v>
      </c>
      <c r="E167">
        <v>391.3</v>
      </c>
      <c r="F167">
        <v>953077</v>
      </c>
      <c r="G167">
        <v>22813</v>
      </c>
      <c r="H167">
        <v>397023453</v>
      </c>
      <c r="I167">
        <v>92.95</v>
      </c>
      <c r="J167">
        <v>509142</v>
      </c>
      <c r="K167">
        <v>53.42</v>
      </c>
      <c r="L167">
        <v>-57.8</v>
      </c>
    </row>
    <row r="168" spans="1:12" x14ac:dyDescent="0.25">
      <c r="A168" s="9">
        <v>39873</v>
      </c>
      <c r="B168">
        <v>386</v>
      </c>
      <c r="C168">
        <v>495</v>
      </c>
      <c r="D168">
        <v>357</v>
      </c>
      <c r="E168">
        <v>488.65</v>
      </c>
      <c r="F168">
        <v>1246965</v>
      </c>
      <c r="G168">
        <v>35488</v>
      </c>
      <c r="H168">
        <v>514531082</v>
      </c>
      <c r="I168">
        <v>138</v>
      </c>
      <c r="J168">
        <v>515417</v>
      </c>
      <c r="K168">
        <v>41.33</v>
      </c>
      <c r="L168">
        <v>102.65</v>
      </c>
    </row>
    <row r="169" spans="1:12" x14ac:dyDescent="0.25">
      <c r="A169" s="9">
        <v>39904</v>
      </c>
      <c r="B169">
        <v>497</v>
      </c>
      <c r="C169">
        <v>573.9</v>
      </c>
      <c r="D169">
        <v>476.1</v>
      </c>
      <c r="E169">
        <v>544.35</v>
      </c>
      <c r="F169">
        <v>766272</v>
      </c>
      <c r="G169">
        <v>19703</v>
      </c>
      <c r="H169">
        <v>406048542</v>
      </c>
      <c r="I169">
        <v>97.8</v>
      </c>
      <c r="J169">
        <v>385718</v>
      </c>
      <c r="K169">
        <v>50.34</v>
      </c>
      <c r="L169">
        <v>47.35</v>
      </c>
    </row>
    <row r="170" spans="1:12" x14ac:dyDescent="0.25">
      <c r="A170" s="9">
        <v>39934</v>
      </c>
      <c r="B170">
        <v>561</v>
      </c>
      <c r="C170">
        <v>681.25</v>
      </c>
      <c r="D170">
        <v>540</v>
      </c>
      <c r="E170">
        <v>644.85</v>
      </c>
      <c r="F170">
        <v>1147331</v>
      </c>
      <c r="G170">
        <v>24724</v>
      </c>
      <c r="H170">
        <v>703218640</v>
      </c>
      <c r="I170">
        <v>141.25</v>
      </c>
      <c r="J170">
        <v>559278</v>
      </c>
      <c r="K170">
        <v>48.75</v>
      </c>
      <c r="L170">
        <v>83.85</v>
      </c>
    </row>
    <row r="171" spans="1:12" x14ac:dyDescent="0.25">
      <c r="A171" s="9">
        <v>39965</v>
      </c>
      <c r="B171">
        <v>659.9</v>
      </c>
      <c r="C171">
        <v>800</v>
      </c>
      <c r="D171">
        <v>598</v>
      </c>
      <c r="E171">
        <v>777.85</v>
      </c>
      <c r="F171">
        <v>2335250</v>
      </c>
      <c r="G171">
        <v>38148</v>
      </c>
      <c r="H171">
        <v>1667983409</v>
      </c>
      <c r="I171">
        <v>202</v>
      </c>
      <c r="J171">
        <v>1433634</v>
      </c>
      <c r="K171">
        <v>61.39</v>
      </c>
      <c r="L171">
        <v>117.95</v>
      </c>
    </row>
    <row r="172" spans="1:12" x14ac:dyDescent="0.25">
      <c r="A172" s="9">
        <v>39995</v>
      </c>
      <c r="B172">
        <v>785</v>
      </c>
      <c r="C172">
        <v>835</v>
      </c>
      <c r="D172">
        <v>728</v>
      </c>
      <c r="E172">
        <v>817.55</v>
      </c>
      <c r="F172">
        <v>1906307</v>
      </c>
      <c r="G172">
        <v>43935</v>
      </c>
      <c r="H172">
        <v>1496116395</v>
      </c>
      <c r="I172">
        <v>107</v>
      </c>
      <c r="J172">
        <v>810790</v>
      </c>
      <c r="K172">
        <v>42.53</v>
      </c>
      <c r="L172">
        <v>32.549999999999997</v>
      </c>
    </row>
    <row r="173" spans="1:12" x14ac:dyDescent="0.25">
      <c r="A173" s="9">
        <v>40026</v>
      </c>
      <c r="B173">
        <v>824.95</v>
      </c>
      <c r="C173">
        <v>850</v>
      </c>
      <c r="D173">
        <v>766.1</v>
      </c>
      <c r="E173">
        <v>794.65</v>
      </c>
      <c r="F173">
        <v>665157</v>
      </c>
      <c r="G173">
        <v>20532</v>
      </c>
      <c r="H173">
        <v>535105952</v>
      </c>
      <c r="I173">
        <v>83.9</v>
      </c>
      <c r="J173">
        <v>320320</v>
      </c>
      <c r="K173">
        <v>48.16</v>
      </c>
      <c r="L173">
        <v>-30.3</v>
      </c>
    </row>
    <row r="174" spans="1:12" x14ac:dyDescent="0.25">
      <c r="A174" s="9">
        <v>40057</v>
      </c>
      <c r="B174">
        <v>812</v>
      </c>
      <c r="C174">
        <v>1018.5</v>
      </c>
      <c r="D174">
        <v>696</v>
      </c>
      <c r="E174">
        <v>988.1</v>
      </c>
      <c r="F174">
        <v>3503119</v>
      </c>
      <c r="G174">
        <v>58606</v>
      </c>
      <c r="H174">
        <v>3051421998</v>
      </c>
      <c r="I174">
        <v>322.5</v>
      </c>
      <c r="J174">
        <v>1711638</v>
      </c>
      <c r="K174">
        <v>48.86</v>
      </c>
      <c r="L174">
        <v>176.1</v>
      </c>
    </row>
    <row r="175" spans="1:12" x14ac:dyDescent="0.25">
      <c r="A175" s="9">
        <v>40087</v>
      </c>
      <c r="B175">
        <v>981.8</v>
      </c>
      <c r="C175">
        <v>1036.2</v>
      </c>
      <c r="D175">
        <v>891.5</v>
      </c>
      <c r="E175">
        <v>1009.15</v>
      </c>
      <c r="F175">
        <v>1692232</v>
      </c>
      <c r="G175">
        <v>48943</v>
      </c>
      <c r="H175">
        <v>1634925324</v>
      </c>
      <c r="I175">
        <v>144.69999999999999</v>
      </c>
      <c r="J175">
        <v>573101</v>
      </c>
      <c r="K175">
        <v>33.869999999999997</v>
      </c>
      <c r="L175">
        <v>27.35</v>
      </c>
    </row>
    <row r="176" spans="1:12" x14ac:dyDescent="0.25">
      <c r="A176" s="9">
        <v>40118</v>
      </c>
      <c r="B176">
        <v>1018</v>
      </c>
      <c r="C176">
        <v>1146</v>
      </c>
      <c r="D176">
        <v>1015</v>
      </c>
      <c r="E176">
        <v>1129.45</v>
      </c>
      <c r="F176">
        <v>1731457</v>
      </c>
      <c r="G176">
        <v>34031</v>
      </c>
      <c r="H176">
        <v>1903685732</v>
      </c>
      <c r="I176">
        <v>131</v>
      </c>
      <c r="J176">
        <v>932224</v>
      </c>
      <c r="K176">
        <v>53.84</v>
      </c>
      <c r="L176">
        <v>111.45</v>
      </c>
    </row>
    <row r="177" spans="1:12" x14ac:dyDescent="0.25">
      <c r="A177" s="9">
        <v>40148</v>
      </c>
      <c r="B177">
        <v>1138</v>
      </c>
      <c r="C177">
        <v>1241.9000000000001</v>
      </c>
      <c r="D177">
        <v>1070</v>
      </c>
      <c r="E177" s="3">
        <v>1143.8</v>
      </c>
      <c r="F177">
        <v>1198185</v>
      </c>
      <c r="G177">
        <v>33357</v>
      </c>
      <c r="H177">
        <v>1377870099</v>
      </c>
      <c r="I177">
        <v>171.9</v>
      </c>
      <c r="J177">
        <v>495221</v>
      </c>
      <c r="K177">
        <v>41.33</v>
      </c>
      <c r="L177">
        <v>5.8</v>
      </c>
    </row>
    <row r="178" spans="1:12" x14ac:dyDescent="0.25">
      <c r="A178" s="9">
        <v>40179</v>
      </c>
      <c r="B178">
        <v>1140</v>
      </c>
      <c r="C178">
        <v>1255.6500000000001</v>
      </c>
      <c r="D178">
        <v>1051.2</v>
      </c>
      <c r="E178">
        <v>1125.25</v>
      </c>
      <c r="F178">
        <v>1291056</v>
      </c>
      <c r="G178">
        <v>36180</v>
      </c>
      <c r="H178">
        <v>1522156778</v>
      </c>
      <c r="I178">
        <v>204.45</v>
      </c>
      <c r="J178">
        <v>594031</v>
      </c>
      <c r="K178">
        <v>46.01</v>
      </c>
      <c r="L178">
        <v>-14.75</v>
      </c>
    </row>
    <row r="179" spans="1:12" x14ac:dyDescent="0.25">
      <c r="A179" s="9">
        <v>40210</v>
      </c>
      <c r="B179">
        <v>1123</v>
      </c>
      <c r="C179">
        <v>1210</v>
      </c>
      <c r="D179">
        <v>1076.05</v>
      </c>
      <c r="E179">
        <v>1142.7</v>
      </c>
      <c r="F179">
        <v>672830</v>
      </c>
      <c r="G179">
        <v>22824</v>
      </c>
      <c r="H179">
        <v>761241723</v>
      </c>
      <c r="I179">
        <v>133.94999999999999</v>
      </c>
      <c r="J179">
        <v>229143</v>
      </c>
      <c r="K179">
        <v>34.06</v>
      </c>
      <c r="L179">
        <v>19.7</v>
      </c>
    </row>
    <row r="180" spans="1:12" x14ac:dyDescent="0.25">
      <c r="A180" s="9">
        <v>40238</v>
      </c>
      <c r="B180">
        <v>1155</v>
      </c>
      <c r="C180">
        <v>1317.9</v>
      </c>
      <c r="D180">
        <v>1131</v>
      </c>
      <c r="E180">
        <v>1276.8</v>
      </c>
      <c r="F180">
        <v>845774</v>
      </c>
      <c r="G180">
        <v>25061</v>
      </c>
      <c r="H180">
        <v>1036020555</v>
      </c>
      <c r="I180">
        <v>186.9</v>
      </c>
      <c r="J180">
        <v>397014</v>
      </c>
      <c r="K180">
        <v>46.94</v>
      </c>
      <c r="L180">
        <v>121.8</v>
      </c>
    </row>
    <row r="181" spans="1:12" x14ac:dyDescent="0.25">
      <c r="A181" s="9">
        <v>40269</v>
      </c>
      <c r="B181">
        <v>1285</v>
      </c>
      <c r="C181">
        <v>1294.8499999999999</v>
      </c>
      <c r="D181">
        <v>1160</v>
      </c>
      <c r="E181">
        <v>1262.2</v>
      </c>
      <c r="F181">
        <v>1305712</v>
      </c>
      <c r="G181">
        <v>23058</v>
      </c>
      <c r="H181">
        <v>1613622367</v>
      </c>
      <c r="I181">
        <v>134.85</v>
      </c>
      <c r="J181">
        <v>960805</v>
      </c>
      <c r="K181">
        <v>73.58</v>
      </c>
      <c r="L181">
        <v>-22.8</v>
      </c>
    </row>
    <row r="182" spans="1:12" x14ac:dyDescent="0.25">
      <c r="A182" s="9">
        <v>40299</v>
      </c>
      <c r="B182">
        <v>1265</v>
      </c>
      <c r="C182">
        <v>1413.75</v>
      </c>
      <c r="D182">
        <v>1160.75</v>
      </c>
      <c r="E182">
        <v>1403.1</v>
      </c>
      <c r="F182">
        <v>1631103</v>
      </c>
      <c r="G182">
        <v>34436</v>
      </c>
      <c r="H182">
        <v>2049238830</v>
      </c>
      <c r="I182">
        <v>253</v>
      </c>
      <c r="J182">
        <v>1046154</v>
      </c>
      <c r="K182">
        <v>64.14</v>
      </c>
      <c r="L182">
        <v>138.1</v>
      </c>
    </row>
    <row r="183" spans="1:12" x14ac:dyDescent="0.25">
      <c r="A183" s="9">
        <v>40330</v>
      </c>
      <c r="B183">
        <v>1403</v>
      </c>
      <c r="C183">
        <v>1515</v>
      </c>
      <c r="D183">
        <v>1326.65</v>
      </c>
      <c r="E183">
        <v>1452.2</v>
      </c>
      <c r="F183">
        <v>1232760</v>
      </c>
      <c r="G183">
        <v>41949</v>
      </c>
      <c r="H183">
        <v>1779763980</v>
      </c>
      <c r="I183">
        <v>188.35</v>
      </c>
      <c r="J183">
        <v>485254</v>
      </c>
      <c r="K183">
        <v>39.36</v>
      </c>
      <c r="L183">
        <v>49.2</v>
      </c>
    </row>
    <row r="184" spans="1:12" x14ac:dyDescent="0.25">
      <c r="A184" s="9">
        <v>40360</v>
      </c>
      <c r="B184">
        <v>1449</v>
      </c>
      <c r="C184">
        <v>1511</v>
      </c>
      <c r="D184">
        <v>1304.5</v>
      </c>
      <c r="E184">
        <v>1352.6</v>
      </c>
      <c r="F184">
        <v>2181299</v>
      </c>
      <c r="G184">
        <v>40234</v>
      </c>
      <c r="H184">
        <v>3133985853</v>
      </c>
      <c r="I184">
        <v>206.5</v>
      </c>
      <c r="J184">
        <v>1540494</v>
      </c>
      <c r="K184">
        <v>70.62</v>
      </c>
      <c r="L184">
        <v>-96.4</v>
      </c>
    </row>
    <row r="185" spans="1:12" x14ac:dyDescent="0.25">
      <c r="A185" s="9">
        <v>40391</v>
      </c>
      <c r="B185">
        <v>1360</v>
      </c>
      <c r="C185">
        <v>1385.4</v>
      </c>
      <c r="D185">
        <v>1305</v>
      </c>
      <c r="E185">
        <v>1362.45</v>
      </c>
      <c r="F185">
        <v>874338</v>
      </c>
      <c r="G185">
        <v>24658</v>
      </c>
      <c r="H185">
        <v>1179756126</v>
      </c>
      <c r="I185">
        <v>80.400000000000006</v>
      </c>
      <c r="J185">
        <v>478851</v>
      </c>
      <c r="K185">
        <v>54.77</v>
      </c>
      <c r="L185">
        <v>2.4500000000000002</v>
      </c>
    </row>
    <row r="186" spans="1:12" x14ac:dyDescent="0.25">
      <c r="A186" s="9">
        <v>40422</v>
      </c>
      <c r="B186">
        <v>1370</v>
      </c>
      <c r="C186">
        <v>1558</v>
      </c>
      <c r="D186">
        <v>1356.5</v>
      </c>
      <c r="E186">
        <v>1440.3</v>
      </c>
      <c r="F186">
        <v>883438</v>
      </c>
      <c r="G186">
        <v>29215</v>
      </c>
      <c r="H186">
        <v>1273872299</v>
      </c>
      <c r="I186">
        <v>201.5</v>
      </c>
      <c r="J186">
        <v>472131</v>
      </c>
      <c r="K186">
        <v>53.44</v>
      </c>
      <c r="L186">
        <v>70.3</v>
      </c>
    </row>
    <row r="187" spans="1:12" x14ac:dyDescent="0.25">
      <c r="A187" s="9">
        <v>40452</v>
      </c>
      <c r="B187">
        <v>1445</v>
      </c>
      <c r="C187">
        <v>1670</v>
      </c>
      <c r="D187">
        <v>1445</v>
      </c>
      <c r="E187">
        <v>1658</v>
      </c>
      <c r="F187">
        <v>879549</v>
      </c>
      <c r="G187">
        <v>24618</v>
      </c>
      <c r="H187">
        <v>1391946191</v>
      </c>
      <c r="I187">
        <v>225</v>
      </c>
      <c r="J187">
        <v>332230</v>
      </c>
      <c r="K187">
        <v>37.770000000000003</v>
      </c>
      <c r="L187">
        <v>213</v>
      </c>
    </row>
    <row r="188" spans="1:12" x14ac:dyDescent="0.25">
      <c r="A188" s="9">
        <v>40483</v>
      </c>
      <c r="B188">
        <v>1667.6</v>
      </c>
      <c r="C188">
        <v>1814</v>
      </c>
      <c r="D188">
        <v>1666.05</v>
      </c>
      <c r="E188">
        <v>1785.3</v>
      </c>
      <c r="F188">
        <v>396273</v>
      </c>
      <c r="G188">
        <v>16521</v>
      </c>
      <c r="H188">
        <v>693268921</v>
      </c>
      <c r="I188">
        <v>147.94999999999999</v>
      </c>
      <c r="J188">
        <v>185342</v>
      </c>
      <c r="K188">
        <v>46.77</v>
      </c>
      <c r="L188">
        <v>117.7</v>
      </c>
    </row>
    <row r="189" spans="1:12" x14ac:dyDescent="0.25">
      <c r="A189" s="9">
        <v>40513</v>
      </c>
      <c r="B189">
        <v>1782</v>
      </c>
      <c r="C189">
        <v>1855</v>
      </c>
      <c r="D189">
        <v>1618</v>
      </c>
      <c r="E189" s="3">
        <v>1662.55</v>
      </c>
      <c r="F189">
        <v>776945</v>
      </c>
      <c r="G189">
        <v>31409</v>
      </c>
      <c r="H189">
        <v>1339527523</v>
      </c>
      <c r="I189">
        <v>237</v>
      </c>
      <c r="J189">
        <v>270923</v>
      </c>
      <c r="K189">
        <v>34.869999999999997</v>
      </c>
      <c r="L189">
        <v>-119.45</v>
      </c>
    </row>
    <row r="190" spans="1:12" x14ac:dyDescent="0.25">
      <c r="A190" s="9">
        <v>40544</v>
      </c>
      <c r="B190">
        <v>1666</v>
      </c>
      <c r="C190">
        <v>1728.9</v>
      </c>
      <c r="D190">
        <v>1526</v>
      </c>
      <c r="E190">
        <v>1624.45</v>
      </c>
      <c r="F190">
        <v>665761</v>
      </c>
      <c r="G190">
        <v>29776</v>
      </c>
      <c r="H190">
        <v>1092174654</v>
      </c>
      <c r="I190">
        <v>202.9</v>
      </c>
      <c r="J190">
        <v>259839</v>
      </c>
      <c r="K190">
        <v>39.03</v>
      </c>
      <c r="L190">
        <v>-41.55</v>
      </c>
    </row>
    <row r="191" spans="1:12" x14ac:dyDescent="0.25">
      <c r="A191" s="9">
        <v>40575</v>
      </c>
      <c r="B191">
        <v>1638</v>
      </c>
      <c r="C191">
        <v>1640</v>
      </c>
      <c r="D191">
        <v>1451.25</v>
      </c>
      <c r="E191">
        <v>1547.05</v>
      </c>
      <c r="F191">
        <v>335922</v>
      </c>
      <c r="G191">
        <v>22030</v>
      </c>
      <c r="H191">
        <v>522328172</v>
      </c>
      <c r="I191">
        <v>188.75</v>
      </c>
      <c r="J191">
        <v>95972</v>
      </c>
      <c r="K191">
        <v>28.57</v>
      </c>
      <c r="L191">
        <v>-90.95</v>
      </c>
    </row>
    <row r="192" spans="1:12" x14ac:dyDescent="0.25">
      <c r="A192" s="9">
        <v>40603</v>
      </c>
      <c r="B192">
        <v>1545</v>
      </c>
      <c r="C192">
        <v>1675</v>
      </c>
      <c r="D192">
        <v>1492</v>
      </c>
      <c r="E192">
        <v>1638.55</v>
      </c>
      <c r="F192">
        <v>500488</v>
      </c>
      <c r="G192">
        <v>25370</v>
      </c>
      <c r="H192">
        <v>786471594</v>
      </c>
      <c r="I192">
        <v>183</v>
      </c>
      <c r="J192">
        <v>170669</v>
      </c>
      <c r="K192">
        <v>34.1</v>
      </c>
      <c r="L192">
        <v>93.55</v>
      </c>
    </row>
    <row r="193" spans="1:12" x14ac:dyDescent="0.25">
      <c r="A193" s="9">
        <v>40634</v>
      </c>
      <c r="B193">
        <v>1610</v>
      </c>
      <c r="C193">
        <v>1700</v>
      </c>
      <c r="D193">
        <v>1600</v>
      </c>
      <c r="E193">
        <v>1662.35</v>
      </c>
      <c r="F193">
        <v>235897</v>
      </c>
      <c r="G193">
        <v>13916</v>
      </c>
      <c r="H193">
        <v>387396454</v>
      </c>
      <c r="I193">
        <v>100</v>
      </c>
      <c r="J193">
        <v>68892</v>
      </c>
      <c r="K193">
        <v>29.2</v>
      </c>
      <c r="L193">
        <v>52.35</v>
      </c>
    </row>
    <row r="194" spans="1:12" x14ac:dyDescent="0.25">
      <c r="A194" s="9">
        <v>40664</v>
      </c>
      <c r="B194">
        <v>1683</v>
      </c>
      <c r="C194">
        <v>1716</v>
      </c>
      <c r="D194">
        <v>1527.9</v>
      </c>
      <c r="E194">
        <v>1616.25</v>
      </c>
      <c r="F194">
        <v>618807</v>
      </c>
      <c r="G194">
        <v>32791</v>
      </c>
      <c r="H194">
        <v>988675338</v>
      </c>
      <c r="I194">
        <v>188.1</v>
      </c>
      <c r="J194">
        <v>278367</v>
      </c>
      <c r="K194">
        <v>44.98</v>
      </c>
      <c r="L194">
        <v>-66.75</v>
      </c>
    </row>
    <row r="195" spans="1:12" x14ac:dyDescent="0.25">
      <c r="A195" s="9">
        <v>40695</v>
      </c>
      <c r="B195">
        <v>1612</v>
      </c>
      <c r="C195">
        <v>1630.25</v>
      </c>
      <c r="D195">
        <v>1483.1</v>
      </c>
      <c r="E195">
        <v>1533.4</v>
      </c>
      <c r="F195">
        <v>1360209</v>
      </c>
      <c r="G195">
        <v>20912</v>
      </c>
      <c r="H195">
        <v>2098003880</v>
      </c>
      <c r="I195">
        <v>147.15</v>
      </c>
      <c r="J195">
        <v>1105720</v>
      </c>
      <c r="K195">
        <v>81.290000000000006</v>
      </c>
      <c r="L195">
        <v>-78.599999999999994</v>
      </c>
    </row>
    <row r="196" spans="1:12" x14ac:dyDescent="0.25">
      <c r="A196" s="9">
        <v>40725</v>
      </c>
      <c r="B196">
        <v>1541</v>
      </c>
      <c r="C196">
        <v>1628</v>
      </c>
      <c r="D196">
        <v>1511</v>
      </c>
      <c r="E196">
        <v>1587.5</v>
      </c>
      <c r="F196">
        <v>1040870</v>
      </c>
      <c r="G196">
        <v>27934</v>
      </c>
      <c r="H196">
        <v>1638044819</v>
      </c>
      <c r="I196">
        <v>117</v>
      </c>
      <c r="J196">
        <v>653506</v>
      </c>
      <c r="K196">
        <v>62.78</v>
      </c>
      <c r="L196">
        <v>46.5</v>
      </c>
    </row>
    <row r="197" spans="1:12" x14ac:dyDescent="0.25">
      <c r="A197" s="9">
        <v>40756</v>
      </c>
      <c r="B197">
        <v>1587.5</v>
      </c>
      <c r="C197">
        <v>1614.45</v>
      </c>
      <c r="D197">
        <v>1387</v>
      </c>
      <c r="E197">
        <v>1493.85</v>
      </c>
      <c r="F197">
        <v>450986</v>
      </c>
      <c r="G197">
        <v>26002</v>
      </c>
      <c r="H197">
        <v>671271352</v>
      </c>
      <c r="I197">
        <v>227.45</v>
      </c>
      <c r="J197">
        <v>160974</v>
      </c>
      <c r="K197">
        <v>35.69</v>
      </c>
      <c r="L197">
        <v>-93.65</v>
      </c>
    </row>
    <row r="198" spans="1:12" x14ac:dyDescent="0.25">
      <c r="A198" s="9">
        <v>40787</v>
      </c>
      <c r="B198">
        <v>1533</v>
      </c>
      <c r="C198">
        <v>1650</v>
      </c>
      <c r="D198">
        <v>1436.4</v>
      </c>
      <c r="E198">
        <v>1480.8</v>
      </c>
      <c r="F198">
        <v>273384</v>
      </c>
      <c r="G198">
        <v>18719</v>
      </c>
      <c r="H198">
        <v>407195225</v>
      </c>
      <c r="I198">
        <v>213.6</v>
      </c>
      <c r="J198">
        <v>75302</v>
      </c>
      <c r="K198">
        <v>27.54</v>
      </c>
      <c r="L198">
        <v>-52.2</v>
      </c>
    </row>
    <row r="199" spans="1:12" x14ac:dyDescent="0.25">
      <c r="A199" s="9">
        <v>40817</v>
      </c>
      <c r="B199">
        <v>1470</v>
      </c>
      <c r="C199">
        <v>1678.55</v>
      </c>
      <c r="D199">
        <v>1443.7</v>
      </c>
      <c r="E199">
        <v>1671.4</v>
      </c>
      <c r="F199">
        <v>384149</v>
      </c>
      <c r="G199">
        <v>19170</v>
      </c>
      <c r="H199">
        <v>591860274</v>
      </c>
      <c r="I199">
        <v>234.85</v>
      </c>
      <c r="J199">
        <v>196681</v>
      </c>
      <c r="K199">
        <v>51.2</v>
      </c>
      <c r="L199">
        <v>201.4</v>
      </c>
    </row>
    <row r="200" spans="1:12" x14ac:dyDescent="0.25">
      <c r="A200" s="9">
        <v>40848</v>
      </c>
      <c r="B200">
        <v>1650</v>
      </c>
      <c r="C200">
        <v>1656.9</v>
      </c>
      <c r="D200">
        <v>1501</v>
      </c>
      <c r="E200">
        <v>1574.7</v>
      </c>
      <c r="F200">
        <v>1047622</v>
      </c>
      <c r="G200">
        <v>24265</v>
      </c>
      <c r="H200">
        <v>1690998133</v>
      </c>
      <c r="I200">
        <v>155.9</v>
      </c>
      <c r="J200">
        <v>809256</v>
      </c>
      <c r="K200">
        <v>77.25</v>
      </c>
      <c r="L200">
        <v>-75.3</v>
      </c>
    </row>
    <row r="201" spans="1:12" x14ac:dyDescent="0.25">
      <c r="A201" s="9">
        <v>40878</v>
      </c>
      <c r="B201">
        <v>1590</v>
      </c>
      <c r="C201">
        <v>1635</v>
      </c>
      <c r="D201">
        <v>1530.75</v>
      </c>
      <c r="E201" s="3">
        <v>1577.95</v>
      </c>
      <c r="F201">
        <v>594606</v>
      </c>
      <c r="G201">
        <v>22432</v>
      </c>
      <c r="H201">
        <v>932005945</v>
      </c>
      <c r="I201">
        <v>104.25</v>
      </c>
      <c r="J201">
        <v>344441</v>
      </c>
      <c r="K201">
        <v>57.93</v>
      </c>
      <c r="L201">
        <v>-12.05</v>
      </c>
    </row>
    <row r="202" spans="1:12" x14ac:dyDescent="0.25">
      <c r="A202" s="9">
        <v>40909</v>
      </c>
      <c r="B202">
        <v>1570.15</v>
      </c>
      <c r="C202">
        <v>1700</v>
      </c>
      <c r="D202">
        <v>1535.15</v>
      </c>
      <c r="E202">
        <v>1687.85</v>
      </c>
      <c r="F202">
        <v>451120</v>
      </c>
      <c r="G202">
        <v>16760</v>
      </c>
      <c r="H202">
        <v>742731533</v>
      </c>
      <c r="I202">
        <v>164.85</v>
      </c>
      <c r="J202">
        <v>269755</v>
      </c>
      <c r="K202">
        <v>59.8</v>
      </c>
      <c r="L202">
        <v>117.7</v>
      </c>
    </row>
    <row r="203" spans="1:12" x14ac:dyDescent="0.25">
      <c r="A203" s="9">
        <v>40940</v>
      </c>
      <c r="B203">
        <v>1695</v>
      </c>
      <c r="C203">
        <v>1700</v>
      </c>
      <c r="D203">
        <v>1593.45</v>
      </c>
      <c r="E203">
        <v>1638.65</v>
      </c>
      <c r="F203">
        <v>648694</v>
      </c>
      <c r="G203">
        <v>40107</v>
      </c>
      <c r="H203">
        <v>1068260875</v>
      </c>
      <c r="I203">
        <v>106.55</v>
      </c>
      <c r="J203">
        <v>199178</v>
      </c>
      <c r="K203">
        <v>30.7</v>
      </c>
      <c r="L203">
        <v>-56.35</v>
      </c>
    </row>
    <row r="204" spans="1:12" x14ac:dyDescent="0.25">
      <c r="A204" s="9">
        <v>40969</v>
      </c>
      <c r="B204">
        <v>1642.85</v>
      </c>
      <c r="C204">
        <v>1770.8</v>
      </c>
      <c r="D204">
        <v>1631.25</v>
      </c>
      <c r="E204">
        <v>1758.65</v>
      </c>
      <c r="F204">
        <v>342734</v>
      </c>
      <c r="G204">
        <v>18556</v>
      </c>
      <c r="H204">
        <v>581202463</v>
      </c>
      <c r="I204">
        <v>139.55000000000001</v>
      </c>
      <c r="J204">
        <v>162673</v>
      </c>
      <c r="K204">
        <v>47.46</v>
      </c>
      <c r="L204">
        <v>115.8</v>
      </c>
    </row>
    <row r="205" spans="1:12" x14ac:dyDescent="0.25">
      <c r="A205" s="9">
        <v>41000</v>
      </c>
      <c r="B205">
        <v>1770</v>
      </c>
      <c r="C205">
        <v>1818</v>
      </c>
      <c r="D205">
        <v>1690</v>
      </c>
      <c r="E205">
        <v>1760</v>
      </c>
      <c r="F205">
        <v>261450</v>
      </c>
      <c r="G205">
        <v>19094</v>
      </c>
      <c r="H205">
        <v>456347024</v>
      </c>
      <c r="I205">
        <v>128</v>
      </c>
      <c r="J205">
        <v>72706</v>
      </c>
      <c r="K205">
        <v>27.81</v>
      </c>
      <c r="L205">
        <v>-10</v>
      </c>
    </row>
    <row r="206" spans="1:12" x14ac:dyDescent="0.25">
      <c r="A206" s="9">
        <v>41030</v>
      </c>
      <c r="B206">
        <v>1778</v>
      </c>
      <c r="C206">
        <v>1780</v>
      </c>
      <c r="D206">
        <v>1626</v>
      </c>
      <c r="E206">
        <v>1690.75</v>
      </c>
      <c r="F206">
        <v>302746</v>
      </c>
      <c r="G206">
        <v>17568</v>
      </c>
      <c r="H206">
        <v>508876352</v>
      </c>
      <c r="I206">
        <v>154</v>
      </c>
      <c r="J206">
        <v>81924</v>
      </c>
      <c r="K206">
        <v>27.06</v>
      </c>
      <c r="L206">
        <v>-87.25</v>
      </c>
    </row>
    <row r="207" spans="1:12" x14ac:dyDescent="0.25">
      <c r="A207" s="9">
        <v>41061</v>
      </c>
      <c r="B207">
        <v>1675.95</v>
      </c>
      <c r="C207">
        <v>1680</v>
      </c>
      <c r="D207">
        <v>1528</v>
      </c>
      <c r="E207">
        <v>1649.25</v>
      </c>
      <c r="F207">
        <v>400239</v>
      </c>
      <c r="G207">
        <v>22420</v>
      </c>
      <c r="H207">
        <v>640037704</v>
      </c>
      <c r="I207">
        <v>152</v>
      </c>
      <c r="J207">
        <v>183202</v>
      </c>
      <c r="K207">
        <v>45.77</v>
      </c>
      <c r="L207">
        <v>-26.7</v>
      </c>
    </row>
    <row r="208" spans="1:12" x14ac:dyDescent="0.25">
      <c r="A208" s="9">
        <v>41091</v>
      </c>
      <c r="B208">
        <v>1649</v>
      </c>
      <c r="C208">
        <v>1725</v>
      </c>
      <c r="D208">
        <v>1592.25</v>
      </c>
      <c r="E208">
        <v>1614.45</v>
      </c>
      <c r="F208">
        <v>525642</v>
      </c>
      <c r="G208">
        <v>27663</v>
      </c>
      <c r="H208">
        <v>864141557</v>
      </c>
      <c r="I208">
        <v>132.75</v>
      </c>
      <c r="J208">
        <v>212156</v>
      </c>
      <c r="K208">
        <v>40.36</v>
      </c>
      <c r="L208">
        <v>-34.549999999999997</v>
      </c>
    </row>
    <row r="209" spans="1:12" x14ac:dyDescent="0.25">
      <c r="A209" s="9">
        <v>41122</v>
      </c>
      <c r="B209">
        <v>1620</v>
      </c>
      <c r="C209">
        <v>1707</v>
      </c>
      <c r="D209">
        <v>1604</v>
      </c>
      <c r="E209">
        <v>1685.2</v>
      </c>
      <c r="F209">
        <v>316115</v>
      </c>
      <c r="G209">
        <v>16584</v>
      </c>
      <c r="H209">
        <v>526340269</v>
      </c>
      <c r="I209">
        <v>103</v>
      </c>
      <c r="J209">
        <v>162712</v>
      </c>
      <c r="K209">
        <v>51.47</v>
      </c>
      <c r="L209">
        <v>65.2</v>
      </c>
    </row>
    <row r="210" spans="1:12" x14ac:dyDescent="0.25">
      <c r="A210" s="9">
        <v>41153</v>
      </c>
      <c r="B210">
        <v>1690</v>
      </c>
      <c r="C210">
        <v>1797.7</v>
      </c>
      <c r="D210">
        <v>1617</v>
      </c>
      <c r="E210">
        <v>1647.4</v>
      </c>
      <c r="F210">
        <v>495639</v>
      </c>
      <c r="G210">
        <v>20795</v>
      </c>
      <c r="H210">
        <v>833032860</v>
      </c>
      <c r="I210">
        <v>180.7</v>
      </c>
      <c r="J210">
        <v>293527</v>
      </c>
      <c r="K210">
        <v>59.22</v>
      </c>
      <c r="L210">
        <v>-42.6</v>
      </c>
    </row>
    <row r="211" spans="1:12" x14ac:dyDescent="0.25">
      <c r="A211" s="9">
        <v>41183</v>
      </c>
      <c r="B211">
        <v>1656</v>
      </c>
      <c r="C211">
        <v>1781</v>
      </c>
      <c r="D211">
        <v>1639.8</v>
      </c>
      <c r="E211">
        <v>1756.9</v>
      </c>
      <c r="F211">
        <v>469775</v>
      </c>
      <c r="G211">
        <v>25150</v>
      </c>
      <c r="H211">
        <v>803173754</v>
      </c>
      <c r="I211">
        <v>141.19999999999999</v>
      </c>
      <c r="J211">
        <v>155649</v>
      </c>
      <c r="K211">
        <v>33.130000000000003</v>
      </c>
      <c r="L211">
        <v>100.9</v>
      </c>
    </row>
    <row r="212" spans="1:12" x14ac:dyDescent="0.25">
      <c r="A212" s="9">
        <v>41214</v>
      </c>
      <c r="B212">
        <v>1760</v>
      </c>
      <c r="C212">
        <v>1830</v>
      </c>
      <c r="D212">
        <v>1711.6</v>
      </c>
      <c r="E212">
        <v>1822.9</v>
      </c>
      <c r="F212">
        <v>1107503</v>
      </c>
      <c r="G212">
        <v>17829</v>
      </c>
      <c r="H212">
        <v>1960383238</v>
      </c>
      <c r="I212">
        <v>118.4</v>
      </c>
      <c r="J212">
        <v>641226</v>
      </c>
      <c r="K212">
        <v>57.9</v>
      </c>
      <c r="L212">
        <v>62.9</v>
      </c>
    </row>
    <row r="213" spans="1:12" x14ac:dyDescent="0.25">
      <c r="A213" s="9">
        <v>41244</v>
      </c>
      <c r="B213">
        <v>1804</v>
      </c>
      <c r="C213">
        <v>1912.9</v>
      </c>
      <c r="D213">
        <v>1804</v>
      </c>
      <c r="E213" s="3">
        <v>1828.5</v>
      </c>
      <c r="F213">
        <v>284161</v>
      </c>
      <c r="G213">
        <v>14267</v>
      </c>
      <c r="H213">
        <v>523913869</v>
      </c>
      <c r="I213">
        <v>108.9</v>
      </c>
      <c r="J213">
        <v>155478</v>
      </c>
      <c r="K213">
        <v>54.71</v>
      </c>
      <c r="L213">
        <v>24.5</v>
      </c>
    </row>
    <row r="214" spans="1:12" x14ac:dyDescent="0.25">
      <c r="A214" s="9">
        <v>41275</v>
      </c>
      <c r="B214">
        <v>1829.9</v>
      </c>
      <c r="C214">
        <v>1968.6</v>
      </c>
      <c r="D214">
        <v>1820.25</v>
      </c>
      <c r="E214">
        <v>1918.25</v>
      </c>
      <c r="F214">
        <v>1333053</v>
      </c>
      <c r="G214">
        <v>25755</v>
      </c>
      <c r="H214">
        <v>2559836874</v>
      </c>
      <c r="I214">
        <v>148.35</v>
      </c>
      <c r="J214">
        <v>1099960</v>
      </c>
      <c r="K214">
        <v>82.51</v>
      </c>
      <c r="L214">
        <v>88.35</v>
      </c>
    </row>
    <row r="215" spans="1:12" x14ac:dyDescent="0.25">
      <c r="A215" s="9">
        <v>41306</v>
      </c>
      <c r="B215">
        <v>1918</v>
      </c>
      <c r="C215">
        <v>1958</v>
      </c>
      <c r="D215">
        <v>1727.4</v>
      </c>
      <c r="E215">
        <v>1760.5</v>
      </c>
      <c r="F215">
        <v>435011</v>
      </c>
      <c r="G215">
        <v>17970</v>
      </c>
      <c r="H215">
        <v>808774150</v>
      </c>
      <c r="I215">
        <v>230.6</v>
      </c>
      <c r="J215">
        <v>221420</v>
      </c>
      <c r="K215">
        <v>50.9</v>
      </c>
      <c r="L215">
        <v>-157.5</v>
      </c>
    </row>
    <row r="216" spans="1:12" x14ac:dyDescent="0.25">
      <c r="A216" s="9">
        <v>41334</v>
      </c>
      <c r="B216">
        <v>1756.1</v>
      </c>
      <c r="C216">
        <v>1845.35</v>
      </c>
      <c r="D216">
        <v>1720.5</v>
      </c>
      <c r="E216">
        <v>1766.3</v>
      </c>
      <c r="F216">
        <v>177049</v>
      </c>
      <c r="G216">
        <v>10212</v>
      </c>
      <c r="H216">
        <v>316490502</v>
      </c>
      <c r="I216">
        <v>124.85</v>
      </c>
      <c r="J216">
        <v>56529</v>
      </c>
      <c r="K216">
        <v>31.93</v>
      </c>
      <c r="L216">
        <v>10.199999999999999</v>
      </c>
    </row>
    <row r="217" spans="1:12" x14ac:dyDescent="0.25">
      <c r="A217" s="9">
        <v>41365</v>
      </c>
      <c r="B217">
        <v>1766.3</v>
      </c>
      <c r="C217">
        <v>2035</v>
      </c>
      <c r="D217">
        <v>1766.3</v>
      </c>
      <c r="E217">
        <v>2023.75</v>
      </c>
      <c r="F217">
        <v>357214</v>
      </c>
      <c r="G217">
        <v>20959</v>
      </c>
      <c r="H217">
        <v>687101143</v>
      </c>
      <c r="I217">
        <v>268.7</v>
      </c>
      <c r="J217">
        <v>126316</v>
      </c>
      <c r="K217">
        <v>35.36</v>
      </c>
      <c r="L217">
        <v>257.45</v>
      </c>
    </row>
    <row r="218" spans="1:12" x14ac:dyDescent="0.25">
      <c r="A218" s="9">
        <v>41395</v>
      </c>
      <c r="B218">
        <v>2023.75</v>
      </c>
      <c r="C218">
        <v>2150.9</v>
      </c>
      <c r="D218">
        <v>1970.25</v>
      </c>
      <c r="E218">
        <v>2092.6</v>
      </c>
      <c r="F218">
        <v>967775</v>
      </c>
      <c r="G218">
        <v>35322</v>
      </c>
      <c r="H218">
        <v>2005236857</v>
      </c>
      <c r="I218">
        <v>180.65</v>
      </c>
      <c r="J218">
        <v>557699</v>
      </c>
      <c r="K218">
        <v>57.63</v>
      </c>
      <c r="L218">
        <v>68.849999999999994</v>
      </c>
    </row>
    <row r="219" spans="1:12" x14ac:dyDescent="0.25">
      <c r="A219" s="9">
        <v>41426</v>
      </c>
      <c r="B219">
        <v>2095</v>
      </c>
      <c r="C219">
        <v>2230</v>
      </c>
      <c r="D219">
        <v>2037</v>
      </c>
      <c r="E219">
        <v>2215.4</v>
      </c>
      <c r="F219">
        <v>386553</v>
      </c>
      <c r="G219">
        <v>22910</v>
      </c>
      <c r="H219">
        <v>831971006</v>
      </c>
      <c r="I219">
        <v>193</v>
      </c>
      <c r="J219">
        <v>173549</v>
      </c>
      <c r="K219">
        <v>44.9</v>
      </c>
      <c r="L219">
        <v>120.4</v>
      </c>
    </row>
    <row r="220" spans="1:12" x14ac:dyDescent="0.25">
      <c r="A220" s="9">
        <v>41456</v>
      </c>
      <c r="B220">
        <v>2220</v>
      </c>
      <c r="C220">
        <v>2400.75</v>
      </c>
      <c r="D220">
        <v>2136.35</v>
      </c>
      <c r="E220">
        <v>2282.5500000000002</v>
      </c>
      <c r="F220">
        <v>608259</v>
      </c>
      <c r="G220">
        <v>49174</v>
      </c>
      <c r="H220">
        <v>1379356578</v>
      </c>
      <c r="I220">
        <v>264.39999999999998</v>
      </c>
      <c r="J220">
        <v>226639</v>
      </c>
      <c r="K220">
        <v>37.26</v>
      </c>
      <c r="L220">
        <v>62.55</v>
      </c>
    </row>
    <row r="221" spans="1:12" x14ac:dyDescent="0.25">
      <c r="A221" s="9">
        <v>41487</v>
      </c>
      <c r="B221">
        <v>2280</v>
      </c>
      <c r="C221">
        <v>2354.9499999999998</v>
      </c>
      <c r="D221">
        <v>2025</v>
      </c>
      <c r="E221">
        <v>2293.25</v>
      </c>
      <c r="F221">
        <v>374255</v>
      </c>
      <c r="G221">
        <v>38715</v>
      </c>
      <c r="H221">
        <v>817192664</v>
      </c>
      <c r="I221">
        <v>329.95</v>
      </c>
      <c r="J221">
        <v>116201</v>
      </c>
      <c r="K221">
        <v>31.05</v>
      </c>
      <c r="L221">
        <v>13.25</v>
      </c>
    </row>
    <row r="222" spans="1:12" x14ac:dyDescent="0.25">
      <c r="A222" s="9">
        <v>41518</v>
      </c>
      <c r="B222">
        <v>2272</v>
      </c>
      <c r="C222">
        <v>2471.6999999999998</v>
      </c>
      <c r="D222">
        <v>2161</v>
      </c>
      <c r="E222">
        <v>2383.65</v>
      </c>
      <c r="F222">
        <v>438526</v>
      </c>
      <c r="G222">
        <v>39282</v>
      </c>
      <c r="H222">
        <v>1020565351</v>
      </c>
      <c r="I222">
        <v>310.7</v>
      </c>
      <c r="J222">
        <v>176957</v>
      </c>
      <c r="K222">
        <v>40.35</v>
      </c>
      <c r="L222">
        <v>111.65</v>
      </c>
    </row>
    <row r="223" spans="1:12" x14ac:dyDescent="0.25">
      <c r="A223" s="9">
        <v>41548</v>
      </c>
      <c r="B223">
        <v>2395.65</v>
      </c>
      <c r="C223">
        <v>2545</v>
      </c>
      <c r="D223">
        <v>2350</v>
      </c>
      <c r="E223">
        <v>2455.9499999999998</v>
      </c>
      <c r="F223">
        <v>561434</v>
      </c>
      <c r="G223">
        <v>40631</v>
      </c>
      <c r="H223">
        <v>1366609486</v>
      </c>
      <c r="I223">
        <v>195</v>
      </c>
      <c r="J223">
        <v>288143</v>
      </c>
      <c r="K223">
        <v>51.32</v>
      </c>
      <c r="L223">
        <v>60.3</v>
      </c>
    </row>
    <row r="224" spans="1:12" x14ac:dyDescent="0.25">
      <c r="A224" s="9">
        <v>41579</v>
      </c>
      <c r="B224">
        <v>2445</v>
      </c>
      <c r="C224">
        <v>2498.6999999999998</v>
      </c>
      <c r="D224">
        <v>2313</v>
      </c>
      <c r="E224">
        <v>2484.85</v>
      </c>
      <c r="F224">
        <v>315915</v>
      </c>
      <c r="G224">
        <v>30978</v>
      </c>
      <c r="H224">
        <v>772589517</v>
      </c>
      <c r="I224">
        <v>185.7</v>
      </c>
      <c r="J224">
        <v>97488</v>
      </c>
      <c r="K224">
        <v>30.86</v>
      </c>
      <c r="L224">
        <v>39.85</v>
      </c>
    </row>
    <row r="225" spans="1:12" x14ac:dyDescent="0.25">
      <c r="A225" s="9">
        <v>41609</v>
      </c>
      <c r="B225">
        <v>2484</v>
      </c>
      <c r="C225">
        <v>2554</v>
      </c>
      <c r="D225">
        <v>2393.15</v>
      </c>
      <c r="E225" s="3">
        <v>2533.0500000000002</v>
      </c>
      <c r="F225">
        <v>216118</v>
      </c>
      <c r="G225">
        <v>23640</v>
      </c>
      <c r="H225">
        <v>533121727</v>
      </c>
      <c r="I225">
        <v>160.85</v>
      </c>
      <c r="J225">
        <v>64486</v>
      </c>
      <c r="K225">
        <v>29.84</v>
      </c>
      <c r="L225">
        <v>49.05</v>
      </c>
    </row>
    <row r="226" spans="1:12" x14ac:dyDescent="0.25">
      <c r="A226" s="9">
        <v>41640</v>
      </c>
      <c r="B226">
        <v>2534</v>
      </c>
      <c r="C226">
        <v>2690</v>
      </c>
      <c r="D226">
        <v>2460</v>
      </c>
      <c r="E226">
        <v>2607</v>
      </c>
      <c r="F226">
        <v>388446</v>
      </c>
      <c r="G226">
        <v>24006</v>
      </c>
      <c r="H226">
        <v>1012291418</v>
      </c>
      <c r="I226">
        <v>230</v>
      </c>
      <c r="J226">
        <v>256334</v>
      </c>
      <c r="K226">
        <v>65.989999999999995</v>
      </c>
      <c r="L226">
        <v>73</v>
      </c>
    </row>
    <row r="227" spans="1:12" x14ac:dyDescent="0.25">
      <c r="A227" s="9">
        <v>41671</v>
      </c>
      <c r="B227">
        <v>2607.1999999999998</v>
      </c>
      <c r="C227">
        <v>2939.8</v>
      </c>
      <c r="D227">
        <v>2517.0500000000002</v>
      </c>
      <c r="E227">
        <v>2901.55</v>
      </c>
      <c r="F227">
        <v>371192</v>
      </c>
      <c r="G227">
        <v>41277</v>
      </c>
      <c r="H227">
        <v>999975940</v>
      </c>
      <c r="I227">
        <v>422.75</v>
      </c>
      <c r="J227">
        <v>83299</v>
      </c>
      <c r="K227">
        <v>22.44</v>
      </c>
      <c r="L227">
        <v>294.35000000000002</v>
      </c>
    </row>
    <row r="228" spans="1:12" x14ac:dyDescent="0.25">
      <c r="A228" s="9">
        <v>41699</v>
      </c>
      <c r="B228">
        <v>2880</v>
      </c>
      <c r="C228">
        <v>2890</v>
      </c>
      <c r="D228">
        <v>2548</v>
      </c>
      <c r="E228">
        <v>2560.8000000000002</v>
      </c>
      <c r="F228">
        <v>613453</v>
      </c>
      <c r="G228">
        <v>47200</v>
      </c>
      <c r="H228">
        <v>1669825254</v>
      </c>
      <c r="I228">
        <v>342</v>
      </c>
      <c r="J228">
        <v>274468</v>
      </c>
      <c r="K228">
        <v>44.74</v>
      </c>
      <c r="L228">
        <v>-319.2</v>
      </c>
    </row>
    <row r="229" spans="1:12" x14ac:dyDescent="0.25">
      <c r="A229" s="9">
        <v>41730</v>
      </c>
      <c r="B229">
        <v>2580</v>
      </c>
      <c r="C229">
        <v>2783</v>
      </c>
      <c r="D229">
        <v>2522</v>
      </c>
      <c r="E229">
        <v>2705.3</v>
      </c>
      <c r="F229">
        <v>500334</v>
      </c>
      <c r="G229">
        <v>48948</v>
      </c>
      <c r="H229">
        <v>1307073756</v>
      </c>
      <c r="I229">
        <v>261</v>
      </c>
      <c r="J229">
        <v>218129</v>
      </c>
      <c r="K229">
        <v>43.6</v>
      </c>
      <c r="L229">
        <v>125.3</v>
      </c>
    </row>
    <row r="230" spans="1:12" x14ac:dyDescent="0.25">
      <c r="A230" s="9">
        <v>41760</v>
      </c>
      <c r="B230">
        <v>2705.4</v>
      </c>
      <c r="C230">
        <v>2753</v>
      </c>
      <c r="D230">
        <v>2250</v>
      </c>
      <c r="E230">
        <v>2448.1</v>
      </c>
      <c r="F230">
        <v>1117007</v>
      </c>
      <c r="G230">
        <v>98381</v>
      </c>
      <c r="H230">
        <v>2794091956</v>
      </c>
      <c r="I230">
        <v>503</v>
      </c>
      <c r="J230">
        <v>680185</v>
      </c>
      <c r="K230">
        <v>60.89</v>
      </c>
      <c r="L230">
        <v>-257.3</v>
      </c>
    </row>
    <row r="231" spans="1:12" x14ac:dyDescent="0.25">
      <c r="A231" s="9">
        <v>41791</v>
      </c>
      <c r="B231">
        <v>2455</v>
      </c>
      <c r="C231">
        <v>2623</v>
      </c>
      <c r="D231">
        <v>2293</v>
      </c>
      <c r="E231">
        <v>2615.15</v>
      </c>
      <c r="F231">
        <v>642837</v>
      </c>
      <c r="G231">
        <v>72199</v>
      </c>
      <c r="H231">
        <v>1533745716</v>
      </c>
      <c r="I231">
        <v>330</v>
      </c>
      <c r="J231">
        <v>306007</v>
      </c>
      <c r="K231">
        <v>47.6</v>
      </c>
      <c r="L231">
        <v>160.15</v>
      </c>
    </row>
    <row r="232" spans="1:12" x14ac:dyDescent="0.25">
      <c r="A232" s="9">
        <v>41821</v>
      </c>
      <c r="B232">
        <v>2624.35</v>
      </c>
      <c r="C232">
        <v>2852</v>
      </c>
      <c r="D232">
        <v>2598.1</v>
      </c>
      <c r="E232">
        <v>2807.4</v>
      </c>
      <c r="F232">
        <v>578826</v>
      </c>
      <c r="G232">
        <v>83668</v>
      </c>
      <c r="H232">
        <v>1574191479</v>
      </c>
      <c r="I232">
        <v>253.9</v>
      </c>
      <c r="J232">
        <v>151645</v>
      </c>
      <c r="K232">
        <v>26.2</v>
      </c>
      <c r="L232">
        <v>183.05</v>
      </c>
    </row>
    <row r="233" spans="1:12" x14ac:dyDescent="0.25">
      <c r="A233" s="9">
        <v>41852</v>
      </c>
      <c r="B233">
        <v>2773</v>
      </c>
      <c r="C233">
        <v>2969</v>
      </c>
      <c r="D233">
        <v>2711.9</v>
      </c>
      <c r="E233">
        <v>2951.1</v>
      </c>
      <c r="F233">
        <v>330630</v>
      </c>
      <c r="G233">
        <v>41212</v>
      </c>
      <c r="H233">
        <v>930894040</v>
      </c>
      <c r="I233">
        <v>257.10000000000002</v>
      </c>
      <c r="J233">
        <v>130121</v>
      </c>
      <c r="K233">
        <v>39.36</v>
      </c>
      <c r="L233">
        <v>178.1</v>
      </c>
    </row>
    <row r="234" spans="1:12" x14ac:dyDescent="0.25">
      <c r="A234" s="9">
        <v>41883</v>
      </c>
      <c r="B234">
        <v>2950</v>
      </c>
      <c r="C234">
        <v>3353.85</v>
      </c>
      <c r="D234">
        <v>2942.2</v>
      </c>
      <c r="E234">
        <v>3227.65</v>
      </c>
      <c r="F234">
        <v>396840</v>
      </c>
      <c r="G234">
        <v>55353</v>
      </c>
      <c r="H234">
        <v>1239182565</v>
      </c>
      <c r="I234">
        <v>411.65</v>
      </c>
      <c r="J234">
        <v>121267</v>
      </c>
      <c r="K234">
        <v>30.56</v>
      </c>
      <c r="L234">
        <v>277.64999999999998</v>
      </c>
    </row>
    <row r="235" spans="1:12" x14ac:dyDescent="0.25">
      <c r="A235" s="9">
        <v>41913</v>
      </c>
      <c r="B235">
        <v>3280</v>
      </c>
      <c r="C235">
        <v>3280</v>
      </c>
      <c r="D235">
        <v>2883.4</v>
      </c>
      <c r="E235">
        <v>3161.7</v>
      </c>
      <c r="F235">
        <v>427651</v>
      </c>
      <c r="G235">
        <v>49316</v>
      </c>
      <c r="H235">
        <v>1295296653</v>
      </c>
      <c r="I235">
        <v>396.6</v>
      </c>
      <c r="J235">
        <v>188496</v>
      </c>
      <c r="K235">
        <v>44.08</v>
      </c>
      <c r="L235">
        <v>-118.3</v>
      </c>
    </row>
    <row r="236" spans="1:12" x14ac:dyDescent="0.25">
      <c r="A236" s="9">
        <v>41944</v>
      </c>
      <c r="B236">
        <v>3176</v>
      </c>
      <c r="C236">
        <v>3635</v>
      </c>
      <c r="D236">
        <v>3172.75</v>
      </c>
      <c r="E236">
        <v>3602.15</v>
      </c>
      <c r="F236">
        <v>324766</v>
      </c>
      <c r="G236">
        <v>52042</v>
      </c>
      <c r="H236">
        <v>1116227568</v>
      </c>
      <c r="I236">
        <v>462.25</v>
      </c>
      <c r="J236">
        <v>73314</v>
      </c>
      <c r="K236">
        <v>22.57</v>
      </c>
      <c r="L236">
        <v>426.15</v>
      </c>
    </row>
    <row r="237" spans="1:12" x14ac:dyDescent="0.25">
      <c r="A237" s="9">
        <v>41974</v>
      </c>
      <c r="B237">
        <v>3600</v>
      </c>
      <c r="C237">
        <v>3662</v>
      </c>
      <c r="D237">
        <v>3060</v>
      </c>
      <c r="E237" s="3">
        <v>3244.95</v>
      </c>
      <c r="F237">
        <v>496000</v>
      </c>
      <c r="G237">
        <v>77888</v>
      </c>
      <c r="H237">
        <v>1622834200</v>
      </c>
      <c r="I237">
        <v>602</v>
      </c>
      <c r="J237">
        <v>173724</v>
      </c>
      <c r="K237">
        <v>35.03</v>
      </c>
      <c r="L237">
        <v>-355.05</v>
      </c>
    </row>
    <row r="238" spans="1:12" x14ac:dyDescent="0.25">
      <c r="A238" s="9">
        <v>42005</v>
      </c>
      <c r="B238">
        <v>3244</v>
      </c>
      <c r="C238">
        <v>3400</v>
      </c>
      <c r="D238">
        <v>3013.55</v>
      </c>
      <c r="E238">
        <v>3237</v>
      </c>
      <c r="F238">
        <v>753968</v>
      </c>
      <c r="G238">
        <v>82026</v>
      </c>
      <c r="H238">
        <v>2439237451</v>
      </c>
      <c r="I238">
        <v>386.45</v>
      </c>
      <c r="J238">
        <v>430890</v>
      </c>
      <c r="K238">
        <v>57.15</v>
      </c>
      <c r="L238">
        <v>-7</v>
      </c>
    </row>
    <row r="239" spans="1:12" x14ac:dyDescent="0.25">
      <c r="A239" s="9">
        <v>42036</v>
      </c>
      <c r="B239">
        <v>3179.85</v>
      </c>
      <c r="C239">
        <v>3431</v>
      </c>
      <c r="D239">
        <v>3010</v>
      </c>
      <c r="E239">
        <v>3349.65</v>
      </c>
      <c r="F239">
        <v>432889</v>
      </c>
      <c r="G239">
        <v>68868</v>
      </c>
      <c r="H239">
        <v>1393655909</v>
      </c>
      <c r="I239">
        <v>421</v>
      </c>
      <c r="J239">
        <v>127611</v>
      </c>
      <c r="K239">
        <v>29.48</v>
      </c>
      <c r="L239">
        <v>169.8</v>
      </c>
    </row>
    <row r="240" spans="1:12" x14ac:dyDescent="0.25">
      <c r="A240" s="9">
        <v>42064</v>
      </c>
      <c r="B240">
        <v>3352</v>
      </c>
      <c r="C240">
        <v>3570</v>
      </c>
      <c r="D240">
        <v>3308</v>
      </c>
      <c r="E240">
        <v>3487.45</v>
      </c>
      <c r="F240">
        <v>335451</v>
      </c>
      <c r="G240">
        <v>56891</v>
      </c>
      <c r="H240">
        <v>1154971883</v>
      </c>
      <c r="I240">
        <v>262</v>
      </c>
      <c r="J240">
        <v>112421</v>
      </c>
      <c r="K240">
        <v>33.51</v>
      </c>
      <c r="L240">
        <v>135.44999999999999</v>
      </c>
    </row>
    <row r="241" spans="1:12" x14ac:dyDescent="0.25">
      <c r="A241" s="9">
        <v>42095</v>
      </c>
      <c r="B241">
        <v>3531</v>
      </c>
      <c r="C241">
        <v>3808.75</v>
      </c>
      <c r="D241">
        <v>3280.8</v>
      </c>
      <c r="E241">
        <v>3308.2</v>
      </c>
      <c r="F241">
        <v>892344</v>
      </c>
      <c r="G241">
        <v>72559</v>
      </c>
      <c r="H241">
        <v>3246665569</v>
      </c>
      <c r="I241">
        <v>527.95000000000005</v>
      </c>
      <c r="J241">
        <v>178596</v>
      </c>
      <c r="K241">
        <v>20.010000000000002</v>
      </c>
      <c r="L241">
        <v>-222.8</v>
      </c>
    </row>
    <row r="242" spans="1:12" x14ac:dyDescent="0.25">
      <c r="A242" s="9">
        <v>42125</v>
      </c>
      <c r="B242">
        <v>3360</v>
      </c>
      <c r="C242">
        <v>3689</v>
      </c>
      <c r="D242">
        <v>3250.15</v>
      </c>
      <c r="E242">
        <v>3532.75</v>
      </c>
      <c r="F242">
        <v>443106</v>
      </c>
      <c r="G242">
        <v>56488</v>
      </c>
      <c r="H242">
        <v>1539092273</v>
      </c>
      <c r="I242">
        <v>438.85</v>
      </c>
      <c r="J242">
        <v>89941</v>
      </c>
      <c r="K242">
        <v>20.3</v>
      </c>
      <c r="L242">
        <v>172.75</v>
      </c>
    </row>
    <row r="243" spans="1:12" x14ac:dyDescent="0.25">
      <c r="A243" s="9">
        <v>42156</v>
      </c>
      <c r="B243">
        <v>3511</v>
      </c>
      <c r="C243">
        <v>3572.1</v>
      </c>
      <c r="D243">
        <v>3268</v>
      </c>
      <c r="E243">
        <v>3550.55</v>
      </c>
      <c r="F243">
        <v>281296</v>
      </c>
      <c r="G243">
        <v>33770</v>
      </c>
      <c r="H243">
        <v>958342084</v>
      </c>
      <c r="I243">
        <v>304.10000000000002</v>
      </c>
      <c r="J243">
        <v>85167</v>
      </c>
      <c r="K243">
        <v>30.28</v>
      </c>
      <c r="L243">
        <v>39.549999999999997</v>
      </c>
    </row>
    <row r="244" spans="1:12" x14ac:dyDescent="0.25">
      <c r="A244" s="9">
        <v>42186</v>
      </c>
      <c r="B244">
        <v>3535</v>
      </c>
      <c r="C244">
        <v>4084.95</v>
      </c>
      <c r="D244">
        <v>3502.45</v>
      </c>
      <c r="E244">
        <v>4065.7</v>
      </c>
      <c r="F244">
        <v>457179</v>
      </c>
      <c r="G244">
        <v>51797</v>
      </c>
      <c r="H244">
        <v>1749606613</v>
      </c>
      <c r="I244">
        <v>582.5</v>
      </c>
      <c r="J244">
        <v>101609</v>
      </c>
      <c r="K244">
        <v>22.23</v>
      </c>
      <c r="L244">
        <v>530.70000000000005</v>
      </c>
    </row>
    <row r="245" spans="1:12" x14ac:dyDescent="0.25">
      <c r="A245" s="9">
        <v>42217</v>
      </c>
      <c r="B245">
        <v>4076.5</v>
      </c>
      <c r="C245">
        <v>4337</v>
      </c>
      <c r="D245">
        <v>3933.65</v>
      </c>
      <c r="E245">
        <v>4310.1499999999996</v>
      </c>
      <c r="F245">
        <v>486409</v>
      </c>
      <c r="G245">
        <v>50829</v>
      </c>
      <c r="H245">
        <v>2046374016</v>
      </c>
      <c r="I245">
        <v>403.35</v>
      </c>
      <c r="J245">
        <v>151699</v>
      </c>
      <c r="K245">
        <v>31.19</v>
      </c>
      <c r="L245">
        <v>233.65</v>
      </c>
    </row>
    <row r="246" spans="1:12" x14ac:dyDescent="0.25">
      <c r="A246" s="9">
        <v>42248</v>
      </c>
      <c r="B246">
        <v>4261</v>
      </c>
      <c r="C246">
        <v>4308.25</v>
      </c>
      <c r="D246">
        <v>3855.65</v>
      </c>
      <c r="E246">
        <v>4155.45</v>
      </c>
      <c r="F246">
        <v>388628</v>
      </c>
      <c r="G246">
        <v>43837</v>
      </c>
      <c r="H246">
        <v>1574057082</v>
      </c>
      <c r="I246">
        <v>452.6</v>
      </c>
      <c r="J246">
        <v>72814</v>
      </c>
      <c r="K246">
        <v>18.739999999999998</v>
      </c>
      <c r="L246">
        <v>-105.55</v>
      </c>
    </row>
    <row r="247" spans="1:12" x14ac:dyDescent="0.25">
      <c r="A247" s="9">
        <v>42278</v>
      </c>
      <c r="B247">
        <v>4200</v>
      </c>
      <c r="C247">
        <v>4382.95</v>
      </c>
      <c r="D247">
        <v>4080</v>
      </c>
      <c r="E247">
        <v>4269.5</v>
      </c>
      <c r="F247">
        <v>562523</v>
      </c>
      <c r="G247">
        <v>50269</v>
      </c>
      <c r="H247">
        <v>2383135498</v>
      </c>
      <c r="I247">
        <v>302.95</v>
      </c>
      <c r="J247">
        <v>304351</v>
      </c>
      <c r="K247">
        <v>54.1</v>
      </c>
      <c r="L247">
        <v>69.5</v>
      </c>
    </row>
    <row r="248" spans="1:12" x14ac:dyDescent="0.25">
      <c r="A248" s="9">
        <v>42309</v>
      </c>
      <c r="B248">
        <v>4269</v>
      </c>
      <c r="C248">
        <v>4375.3</v>
      </c>
      <c r="D248">
        <v>3049.75</v>
      </c>
      <c r="E248">
        <v>3109.9</v>
      </c>
      <c r="F248">
        <v>2468369</v>
      </c>
      <c r="G248">
        <v>237818</v>
      </c>
      <c r="H248">
        <v>8370972814</v>
      </c>
      <c r="I248">
        <v>1325.55</v>
      </c>
      <c r="J248">
        <v>651337</v>
      </c>
      <c r="K248">
        <v>26.39</v>
      </c>
      <c r="L248">
        <v>-1159.0999999999999</v>
      </c>
    </row>
    <row r="249" spans="1:12" x14ac:dyDescent="0.25">
      <c r="A249" s="9">
        <v>42339</v>
      </c>
      <c r="B249">
        <v>3140</v>
      </c>
      <c r="C249">
        <v>3265</v>
      </c>
      <c r="D249">
        <v>2950.5</v>
      </c>
      <c r="E249" s="3">
        <v>3103.15</v>
      </c>
      <c r="F249">
        <v>1271471</v>
      </c>
      <c r="G249">
        <v>101860</v>
      </c>
      <c r="H249">
        <v>3926068449</v>
      </c>
      <c r="I249">
        <v>314.5</v>
      </c>
      <c r="J249">
        <v>435748</v>
      </c>
      <c r="K249">
        <v>34.270000000000003</v>
      </c>
      <c r="L249">
        <v>-36.85</v>
      </c>
    </row>
    <row r="250" spans="1:12" x14ac:dyDescent="0.25">
      <c r="A250" s="9">
        <v>42370</v>
      </c>
      <c r="B250">
        <v>3119</v>
      </c>
      <c r="C250">
        <v>3122.9</v>
      </c>
      <c r="D250">
        <v>2750</v>
      </c>
      <c r="E250">
        <v>3103.6</v>
      </c>
      <c r="F250">
        <v>843357</v>
      </c>
      <c r="G250">
        <v>71793</v>
      </c>
      <c r="H250">
        <v>2488054545</v>
      </c>
      <c r="I250">
        <v>372.9</v>
      </c>
      <c r="J250">
        <v>287294</v>
      </c>
      <c r="K250">
        <v>34.07</v>
      </c>
      <c r="L250">
        <v>-15.4</v>
      </c>
    </row>
    <row r="251" spans="1:12" x14ac:dyDescent="0.25">
      <c r="A251" s="9">
        <v>42401</v>
      </c>
      <c r="B251">
        <v>3108</v>
      </c>
      <c r="C251">
        <v>3151.85</v>
      </c>
      <c r="D251">
        <v>2814.8</v>
      </c>
      <c r="E251">
        <v>3031.25</v>
      </c>
      <c r="F251">
        <v>1077257</v>
      </c>
      <c r="G251">
        <v>112082</v>
      </c>
      <c r="H251">
        <v>3233009322</v>
      </c>
      <c r="I251">
        <v>337.05</v>
      </c>
      <c r="J251">
        <v>163923</v>
      </c>
      <c r="K251">
        <v>15.22</v>
      </c>
      <c r="L251">
        <v>-76.75</v>
      </c>
    </row>
    <row r="252" spans="1:12" x14ac:dyDescent="0.25">
      <c r="A252" s="9">
        <v>42430</v>
      </c>
      <c r="B252">
        <v>3043</v>
      </c>
      <c r="C252">
        <v>3280</v>
      </c>
      <c r="D252">
        <v>2891.95</v>
      </c>
      <c r="E252">
        <v>3034.9</v>
      </c>
      <c r="F252">
        <v>736401</v>
      </c>
      <c r="G252">
        <v>81273</v>
      </c>
      <c r="H252">
        <v>2291748510</v>
      </c>
      <c r="I252">
        <v>388.05</v>
      </c>
      <c r="J252">
        <v>132850</v>
      </c>
      <c r="K252">
        <v>18.04</v>
      </c>
      <c r="L252">
        <v>-8.1</v>
      </c>
    </row>
    <row r="253" spans="1:12" x14ac:dyDescent="0.25">
      <c r="A253" s="9">
        <v>42461</v>
      </c>
      <c r="B253">
        <v>3027</v>
      </c>
      <c r="C253">
        <v>3169</v>
      </c>
      <c r="D253">
        <v>2966</v>
      </c>
      <c r="E253">
        <v>3094.3</v>
      </c>
      <c r="F253">
        <v>418856</v>
      </c>
      <c r="G253">
        <v>50036</v>
      </c>
      <c r="H253">
        <v>1283061298</v>
      </c>
      <c r="I253">
        <v>203</v>
      </c>
      <c r="J253">
        <v>90026</v>
      </c>
      <c r="K253">
        <v>21.49</v>
      </c>
      <c r="L253">
        <v>67.3</v>
      </c>
    </row>
    <row r="254" spans="1:12" x14ac:dyDescent="0.25">
      <c r="A254" s="9">
        <v>42491</v>
      </c>
      <c r="B254">
        <v>3065.1</v>
      </c>
      <c r="C254">
        <v>3200</v>
      </c>
      <c r="D254">
        <v>2825</v>
      </c>
      <c r="E254">
        <v>3184.4</v>
      </c>
      <c r="F254">
        <v>819389</v>
      </c>
      <c r="G254">
        <v>72074</v>
      </c>
      <c r="H254">
        <v>2459580518</v>
      </c>
      <c r="I254">
        <v>375</v>
      </c>
      <c r="J254">
        <v>310098</v>
      </c>
      <c r="K254">
        <v>37.85</v>
      </c>
      <c r="L254">
        <v>119.3</v>
      </c>
    </row>
    <row r="255" spans="1:12" x14ac:dyDescent="0.25">
      <c r="A255" s="9">
        <v>42522</v>
      </c>
      <c r="B255">
        <v>3194.95</v>
      </c>
      <c r="C255">
        <v>3396.7</v>
      </c>
      <c r="D255">
        <v>2993.2</v>
      </c>
      <c r="E255">
        <v>3383.5</v>
      </c>
      <c r="F255">
        <v>633118</v>
      </c>
      <c r="G255">
        <v>56865</v>
      </c>
      <c r="H255">
        <v>1998407210</v>
      </c>
      <c r="I255">
        <v>403.5</v>
      </c>
      <c r="J255">
        <v>248186</v>
      </c>
      <c r="K255">
        <v>39.200000000000003</v>
      </c>
      <c r="L255">
        <v>188.55</v>
      </c>
    </row>
    <row r="256" spans="1:12" x14ac:dyDescent="0.25">
      <c r="A256" s="9">
        <v>42552</v>
      </c>
      <c r="B256">
        <v>3400</v>
      </c>
      <c r="C256">
        <v>3689</v>
      </c>
      <c r="D256">
        <v>2925.1</v>
      </c>
      <c r="E256">
        <v>2937.25</v>
      </c>
      <c r="F256">
        <v>1237624</v>
      </c>
      <c r="G256">
        <v>108661</v>
      </c>
      <c r="H256">
        <v>4041314975</v>
      </c>
      <c r="I256">
        <v>763.9</v>
      </c>
      <c r="J256">
        <v>342210</v>
      </c>
      <c r="K256">
        <v>27.65</v>
      </c>
      <c r="L256">
        <v>-462.75</v>
      </c>
    </row>
    <row r="257" spans="1:12" x14ac:dyDescent="0.25">
      <c r="A257" s="9">
        <v>42583</v>
      </c>
      <c r="B257">
        <v>2953</v>
      </c>
      <c r="C257">
        <v>3131</v>
      </c>
      <c r="D257">
        <v>2930.2</v>
      </c>
      <c r="E257">
        <v>3089.4</v>
      </c>
      <c r="F257">
        <v>667319</v>
      </c>
      <c r="G257">
        <v>58871</v>
      </c>
      <c r="H257">
        <v>2009411681</v>
      </c>
      <c r="I257">
        <v>200.8</v>
      </c>
      <c r="J257">
        <v>247055</v>
      </c>
      <c r="K257">
        <v>37.020000000000003</v>
      </c>
      <c r="L257">
        <v>136.4</v>
      </c>
    </row>
    <row r="258" spans="1:12" x14ac:dyDescent="0.25">
      <c r="A258" s="9">
        <v>42614</v>
      </c>
      <c r="B258">
        <v>3090</v>
      </c>
      <c r="C258">
        <v>3228.05</v>
      </c>
      <c r="D258">
        <v>3061.1</v>
      </c>
      <c r="E258">
        <v>3108.7</v>
      </c>
      <c r="F258">
        <v>403346</v>
      </c>
      <c r="G258">
        <v>34216</v>
      </c>
      <c r="H258">
        <v>1274599889</v>
      </c>
      <c r="I258">
        <v>166.95</v>
      </c>
      <c r="J258">
        <v>181049</v>
      </c>
      <c r="K258">
        <v>44.89</v>
      </c>
      <c r="L258">
        <v>18.7</v>
      </c>
    </row>
    <row r="259" spans="1:12" x14ac:dyDescent="0.25">
      <c r="A259" s="9">
        <v>42644</v>
      </c>
      <c r="B259">
        <v>3120</v>
      </c>
      <c r="C259">
        <v>3394.95</v>
      </c>
      <c r="D259">
        <v>2842</v>
      </c>
      <c r="E259">
        <v>3324.95</v>
      </c>
      <c r="F259">
        <v>576156</v>
      </c>
      <c r="G259">
        <v>51500</v>
      </c>
      <c r="H259">
        <v>1829660041</v>
      </c>
      <c r="I259">
        <v>552.95000000000005</v>
      </c>
      <c r="J259">
        <v>215286</v>
      </c>
      <c r="K259">
        <v>37.369999999999997</v>
      </c>
      <c r="L259">
        <v>204.95</v>
      </c>
    </row>
    <row r="260" spans="1:12" x14ac:dyDescent="0.25">
      <c r="A260" s="9">
        <v>42675</v>
      </c>
      <c r="B260">
        <v>3312</v>
      </c>
      <c r="C260">
        <v>3357</v>
      </c>
      <c r="D260">
        <v>2960.4</v>
      </c>
      <c r="E260">
        <v>3198.85</v>
      </c>
      <c r="F260">
        <v>470882</v>
      </c>
      <c r="G260">
        <v>48421</v>
      </c>
      <c r="H260">
        <v>1499362906</v>
      </c>
      <c r="I260">
        <v>396.6</v>
      </c>
      <c r="J260">
        <v>124187</v>
      </c>
      <c r="K260">
        <v>26.37</v>
      </c>
      <c r="L260">
        <v>-113.15</v>
      </c>
    </row>
    <row r="261" spans="1:12" x14ac:dyDescent="0.25">
      <c r="A261" s="9">
        <v>42705</v>
      </c>
      <c r="B261">
        <v>3205.25</v>
      </c>
      <c r="C261">
        <v>3247</v>
      </c>
      <c r="D261">
        <v>2980</v>
      </c>
      <c r="E261" s="3">
        <v>3058.5</v>
      </c>
      <c r="F261">
        <v>307875</v>
      </c>
      <c r="G261">
        <v>33532</v>
      </c>
      <c r="H261">
        <v>961384008</v>
      </c>
      <c r="I261">
        <v>267</v>
      </c>
      <c r="J261">
        <v>77990</v>
      </c>
      <c r="K261">
        <v>25.33</v>
      </c>
      <c r="L261">
        <v>-146.75</v>
      </c>
    </row>
    <row r="262" spans="1:12" x14ac:dyDescent="0.25">
      <c r="A262" s="9">
        <v>42736</v>
      </c>
      <c r="B262">
        <v>3072.95</v>
      </c>
      <c r="C262">
        <v>3203.95</v>
      </c>
      <c r="D262">
        <v>2910</v>
      </c>
      <c r="E262">
        <v>3021.05</v>
      </c>
      <c r="F262">
        <v>806057</v>
      </c>
      <c r="G262">
        <v>44320</v>
      </c>
      <c r="H262">
        <v>2424385098</v>
      </c>
      <c r="I262">
        <v>293.95</v>
      </c>
      <c r="J262">
        <v>525290</v>
      </c>
      <c r="K262">
        <v>65.17</v>
      </c>
      <c r="L262">
        <v>-51.9</v>
      </c>
    </row>
    <row r="263" spans="1:12" x14ac:dyDescent="0.25">
      <c r="A263" s="9">
        <v>42767</v>
      </c>
      <c r="B263">
        <v>3011</v>
      </c>
      <c r="C263">
        <v>3175</v>
      </c>
      <c r="D263">
        <v>2803.5</v>
      </c>
      <c r="E263">
        <v>2853.95</v>
      </c>
      <c r="F263">
        <v>873322</v>
      </c>
      <c r="G263">
        <v>55300</v>
      </c>
      <c r="H263">
        <v>2572340884</v>
      </c>
      <c r="I263">
        <v>371.5</v>
      </c>
      <c r="J263">
        <v>423377</v>
      </c>
      <c r="K263">
        <v>48.48</v>
      </c>
      <c r="L263">
        <v>-157.05000000000001</v>
      </c>
    </row>
    <row r="264" spans="1:12" x14ac:dyDescent="0.25">
      <c r="A264" s="9">
        <v>42795</v>
      </c>
      <c r="B264">
        <v>2853</v>
      </c>
      <c r="C264">
        <v>2948</v>
      </c>
      <c r="D264">
        <v>2560</v>
      </c>
      <c r="E264">
        <v>2632.5</v>
      </c>
      <c r="F264">
        <v>1062997</v>
      </c>
      <c r="G264">
        <v>75509</v>
      </c>
      <c r="H264">
        <v>2881249709</v>
      </c>
      <c r="I264">
        <v>388</v>
      </c>
      <c r="J264">
        <v>335127</v>
      </c>
      <c r="K264">
        <v>31.53</v>
      </c>
      <c r="L264">
        <v>-220.5</v>
      </c>
    </row>
    <row r="265" spans="1:12" x14ac:dyDescent="0.25">
      <c r="A265" s="9">
        <v>42826</v>
      </c>
      <c r="B265">
        <v>2635</v>
      </c>
      <c r="C265">
        <v>2771.4</v>
      </c>
      <c r="D265">
        <v>2585.5500000000002</v>
      </c>
      <c r="E265">
        <v>2599.15</v>
      </c>
      <c r="F265">
        <v>683267</v>
      </c>
      <c r="G265">
        <v>36669</v>
      </c>
      <c r="H265">
        <v>1815784093</v>
      </c>
      <c r="I265">
        <v>185.85</v>
      </c>
      <c r="J265">
        <v>187281</v>
      </c>
      <c r="K265">
        <v>27.41</v>
      </c>
      <c r="L265">
        <v>-35.85</v>
      </c>
    </row>
    <row r="266" spans="1:12" x14ac:dyDescent="0.25">
      <c r="A266" s="9">
        <v>42856</v>
      </c>
      <c r="B266">
        <v>2590</v>
      </c>
      <c r="C266">
        <v>2757</v>
      </c>
      <c r="D266">
        <v>2382.0500000000002</v>
      </c>
      <c r="E266">
        <v>2518.35</v>
      </c>
      <c r="F266">
        <v>843117</v>
      </c>
      <c r="G266">
        <v>61412</v>
      </c>
      <c r="H266">
        <v>2171994996</v>
      </c>
      <c r="I266">
        <v>374.95</v>
      </c>
      <c r="J266">
        <v>188314</v>
      </c>
      <c r="K266">
        <v>22.34</v>
      </c>
      <c r="L266">
        <v>-71.650000000000006</v>
      </c>
    </row>
    <row r="267" spans="1:12" x14ac:dyDescent="0.25">
      <c r="A267" s="9">
        <v>42887</v>
      </c>
      <c r="B267">
        <v>2530</v>
      </c>
      <c r="C267">
        <v>2720</v>
      </c>
      <c r="D267">
        <v>2512.15</v>
      </c>
      <c r="E267">
        <v>2682.65</v>
      </c>
      <c r="F267">
        <v>643314</v>
      </c>
      <c r="G267">
        <v>42681</v>
      </c>
      <c r="H267">
        <v>1694828830</v>
      </c>
      <c r="I267">
        <v>207.85</v>
      </c>
      <c r="J267">
        <v>97614</v>
      </c>
      <c r="K267">
        <v>15.17</v>
      </c>
      <c r="L267">
        <v>152.65</v>
      </c>
    </row>
    <row r="268" spans="1:12" x14ac:dyDescent="0.25">
      <c r="A268" s="9">
        <v>42917</v>
      </c>
      <c r="B268">
        <v>2688</v>
      </c>
      <c r="C268">
        <v>2788</v>
      </c>
      <c r="D268">
        <v>2378</v>
      </c>
      <c r="E268">
        <v>2385.5</v>
      </c>
      <c r="F268">
        <v>877665</v>
      </c>
      <c r="G268">
        <v>74622</v>
      </c>
      <c r="H268">
        <v>2307882348</v>
      </c>
      <c r="I268">
        <v>410</v>
      </c>
      <c r="J268">
        <v>232115</v>
      </c>
      <c r="K268">
        <v>26.45</v>
      </c>
      <c r="L268">
        <v>-302.5</v>
      </c>
    </row>
    <row r="269" spans="1:12" x14ac:dyDescent="0.25">
      <c r="A269" s="9">
        <v>42948</v>
      </c>
      <c r="B269">
        <v>2385.5</v>
      </c>
      <c r="C269">
        <v>2455.5</v>
      </c>
      <c r="D269">
        <v>1901.65</v>
      </c>
      <c r="E269">
        <v>2020.4</v>
      </c>
      <c r="F269">
        <v>1949623</v>
      </c>
      <c r="G269">
        <v>91198</v>
      </c>
      <c r="H269">
        <v>4052097898</v>
      </c>
      <c r="I269">
        <v>553.85</v>
      </c>
      <c r="J269">
        <v>763504</v>
      </c>
      <c r="K269">
        <v>39.159999999999997</v>
      </c>
      <c r="L269">
        <v>-365.1</v>
      </c>
    </row>
    <row r="270" spans="1:12" x14ac:dyDescent="0.25">
      <c r="A270" s="9">
        <v>42979</v>
      </c>
      <c r="B270">
        <v>2130</v>
      </c>
      <c r="C270">
        <v>2528.6</v>
      </c>
      <c r="D270">
        <v>2069.1</v>
      </c>
      <c r="E270">
        <v>2329.4</v>
      </c>
      <c r="F270">
        <v>1920700</v>
      </c>
      <c r="G270">
        <v>105846</v>
      </c>
      <c r="H270">
        <v>4424632466</v>
      </c>
      <c r="I270">
        <v>459.5</v>
      </c>
      <c r="J270">
        <v>290165</v>
      </c>
      <c r="K270">
        <v>15.11</v>
      </c>
      <c r="L270">
        <v>199.4</v>
      </c>
    </row>
    <row r="271" spans="1:12" x14ac:dyDescent="0.25">
      <c r="A271" s="9">
        <v>43009</v>
      </c>
      <c r="B271">
        <v>2406</v>
      </c>
      <c r="C271">
        <v>2504.6999999999998</v>
      </c>
      <c r="D271">
        <v>2317.8000000000002</v>
      </c>
      <c r="E271">
        <v>2431.4</v>
      </c>
      <c r="F271">
        <v>1120332</v>
      </c>
      <c r="G271">
        <v>42759</v>
      </c>
      <c r="H271">
        <v>2682514107</v>
      </c>
      <c r="I271">
        <v>186.9</v>
      </c>
      <c r="J271">
        <v>403210</v>
      </c>
      <c r="K271">
        <v>35.99</v>
      </c>
      <c r="L271">
        <v>25.4</v>
      </c>
    </row>
    <row r="272" spans="1:12" x14ac:dyDescent="0.25">
      <c r="A272" s="9">
        <v>43040</v>
      </c>
      <c r="B272">
        <v>2428</v>
      </c>
      <c r="C272">
        <v>2498</v>
      </c>
      <c r="D272">
        <v>2260</v>
      </c>
      <c r="E272">
        <v>2286.35</v>
      </c>
      <c r="F272">
        <v>1271786</v>
      </c>
      <c r="G272">
        <v>51419</v>
      </c>
      <c r="H272">
        <v>2991917293</v>
      </c>
      <c r="I272">
        <v>238</v>
      </c>
      <c r="J272">
        <v>385411</v>
      </c>
      <c r="K272">
        <v>30.3</v>
      </c>
      <c r="L272">
        <v>-141.65</v>
      </c>
    </row>
    <row r="273" spans="1:12" x14ac:dyDescent="0.25">
      <c r="A273" s="9">
        <v>43070</v>
      </c>
      <c r="B273">
        <v>2287</v>
      </c>
      <c r="C273">
        <v>2446</v>
      </c>
      <c r="D273">
        <v>2175</v>
      </c>
      <c r="E273" s="3">
        <v>2414.4</v>
      </c>
      <c r="F273">
        <v>850312</v>
      </c>
      <c r="G273">
        <v>40421</v>
      </c>
      <c r="H273">
        <v>1972105869</v>
      </c>
      <c r="I273">
        <v>271</v>
      </c>
      <c r="J273">
        <v>170627</v>
      </c>
      <c r="K273">
        <v>20.07</v>
      </c>
      <c r="L273">
        <v>127.4</v>
      </c>
    </row>
    <row r="274" spans="1:12" x14ac:dyDescent="0.25">
      <c r="A274" s="9">
        <v>43101</v>
      </c>
      <c r="B274">
        <v>2414.4</v>
      </c>
      <c r="C274">
        <v>2611.8000000000002</v>
      </c>
      <c r="D274">
        <v>2205</v>
      </c>
      <c r="E274">
        <v>2225.25</v>
      </c>
      <c r="F274">
        <v>1195083</v>
      </c>
      <c r="G274">
        <v>64897</v>
      </c>
      <c r="H274">
        <v>2912108714</v>
      </c>
      <c r="I274">
        <v>406.8</v>
      </c>
      <c r="J274">
        <v>266287</v>
      </c>
      <c r="K274">
        <v>22.28</v>
      </c>
      <c r="L274">
        <v>-189.15</v>
      </c>
    </row>
    <row r="275" spans="1:12" x14ac:dyDescent="0.25">
      <c r="A275" s="9">
        <v>43132</v>
      </c>
      <c r="B275">
        <v>2231</v>
      </c>
      <c r="C275">
        <v>2265.9499999999998</v>
      </c>
      <c r="D275">
        <v>1990.7</v>
      </c>
      <c r="E275">
        <v>2235.65</v>
      </c>
      <c r="F275">
        <v>1079690</v>
      </c>
      <c r="G275">
        <v>50791</v>
      </c>
      <c r="H275">
        <v>2345292619</v>
      </c>
      <c r="I275">
        <v>275.25</v>
      </c>
      <c r="J275">
        <v>246597</v>
      </c>
      <c r="K275">
        <v>22.84</v>
      </c>
      <c r="L275">
        <v>4.6500000000000004</v>
      </c>
    </row>
    <row r="276" spans="1:12" x14ac:dyDescent="0.25">
      <c r="A276" s="9">
        <v>43160</v>
      </c>
      <c r="B276">
        <v>2234.15</v>
      </c>
      <c r="C276">
        <v>2248</v>
      </c>
      <c r="D276">
        <v>2053.1999999999998</v>
      </c>
      <c r="E276">
        <v>2082.4499999999998</v>
      </c>
      <c r="F276">
        <v>550771</v>
      </c>
      <c r="G276">
        <v>29581</v>
      </c>
      <c r="H276">
        <v>1182298794</v>
      </c>
      <c r="I276">
        <v>194.8</v>
      </c>
      <c r="J276">
        <v>136648</v>
      </c>
      <c r="K276">
        <v>24.81</v>
      </c>
      <c r="L276">
        <v>-151.69999999999999</v>
      </c>
    </row>
    <row r="277" spans="1:12" x14ac:dyDescent="0.25">
      <c r="A277" s="9">
        <v>43191</v>
      </c>
      <c r="B277">
        <v>2070</v>
      </c>
      <c r="C277">
        <v>2179.75</v>
      </c>
      <c r="D277">
        <v>2053.5</v>
      </c>
      <c r="E277">
        <v>2111.4</v>
      </c>
      <c r="F277">
        <v>2318008</v>
      </c>
      <c r="G277">
        <v>25260</v>
      </c>
      <c r="H277">
        <v>4896823593</v>
      </c>
      <c r="I277">
        <v>126.25</v>
      </c>
      <c r="J277">
        <v>1973191</v>
      </c>
      <c r="K277">
        <v>85.12</v>
      </c>
      <c r="L277">
        <v>41.4</v>
      </c>
    </row>
    <row r="278" spans="1:12" x14ac:dyDescent="0.25">
      <c r="A278" s="9">
        <v>43221</v>
      </c>
      <c r="B278">
        <v>2100.5500000000002</v>
      </c>
      <c r="C278">
        <v>2142.3000000000002</v>
      </c>
      <c r="D278">
        <v>1888</v>
      </c>
      <c r="E278">
        <v>1946.8</v>
      </c>
      <c r="F278">
        <v>938772</v>
      </c>
      <c r="G278">
        <v>37731</v>
      </c>
      <c r="H278">
        <v>1871869808</v>
      </c>
      <c r="I278">
        <v>254.3</v>
      </c>
      <c r="J278">
        <v>143747</v>
      </c>
      <c r="K278">
        <v>15.31</v>
      </c>
      <c r="L278">
        <v>-153.75</v>
      </c>
    </row>
    <row r="279" spans="1:12" x14ac:dyDescent="0.25">
      <c r="A279" s="9">
        <v>43252</v>
      </c>
      <c r="B279">
        <v>1940</v>
      </c>
      <c r="C279">
        <v>2428.9499999999998</v>
      </c>
      <c r="D279">
        <v>1934.35</v>
      </c>
      <c r="E279">
        <v>2233.8000000000002</v>
      </c>
      <c r="F279">
        <v>4158884</v>
      </c>
      <c r="G279">
        <v>105382</v>
      </c>
      <c r="H279">
        <v>9114748519</v>
      </c>
      <c r="I279">
        <v>494.6</v>
      </c>
      <c r="J279">
        <v>1903592</v>
      </c>
      <c r="K279">
        <v>45.77</v>
      </c>
      <c r="L279">
        <v>293.8</v>
      </c>
    </row>
    <row r="280" spans="1:12" x14ac:dyDescent="0.25">
      <c r="A280" s="9">
        <v>43282</v>
      </c>
      <c r="B280">
        <v>2225</v>
      </c>
      <c r="C280">
        <v>2398</v>
      </c>
      <c r="D280">
        <v>2017.2</v>
      </c>
      <c r="E280">
        <v>2127.15</v>
      </c>
      <c r="F280">
        <v>2295915</v>
      </c>
      <c r="G280">
        <v>90159</v>
      </c>
      <c r="H280">
        <v>4972045627</v>
      </c>
      <c r="I280">
        <v>380.8</v>
      </c>
      <c r="J280">
        <v>536125</v>
      </c>
      <c r="K280">
        <v>23.35</v>
      </c>
      <c r="L280">
        <v>-97.85</v>
      </c>
    </row>
    <row r="281" spans="1:12" x14ac:dyDescent="0.25">
      <c r="A281" s="9">
        <v>43313</v>
      </c>
      <c r="B281">
        <v>2130.1</v>
      </c>
      <c r="C281">
        <v>2518.5</v>
      </c>
      <c r="D281">
        <v>2130.1</v>
      </c>
      <c r="E281">
        <v>2491.35</v>
      </c>
      <c r="F281">
        <v>1421287</v>
      </c>
      <c r="G281">
        <v>49325</v>
      </c>
      <c r="H281">
        <v>3300442428</v>
      </c>
      <c r="I281">
        <v>388.4</v>
      </c>
      <c r="J281">
        <v>415659</v>
      </c>
      <c r="K281">
        <v>29.25</v>
      </c>
      <c r="L281">
        <v>361.25</v>
      </c>
    </row>
    <row r="282" spans="1:12" x14ac:dyDescent="0.25">
      <c r="A282" s="9">
        <v>43344</v>
      </c>
      <c r="B282">
        <v>2510</v>
      </c>
      <c r="C282">
        <v>2687.45</v>
      </c>
      <c r="D282">
        <v>2439.3000000000002</v>
      </c>
      <c r="E282">
        <v>2530.25</v>
      </c>
      <c r="F282">
        <v>1822130</v>
      </c>
      <c r="G282">
        <v>72877</v>
      </c>
      <c r="H282">
        <v>4693044797</v>
      </c>
      <c r="I282">
        <v>248.15</v>
      </c>
      <c r="J282">
        <v>347379</v>
      </c>
      <c r="K282">
        <v>19.059999999999999</v>
      </c>
      <c r="L282">
        <v>20.25</v>
      </c>
    </row>
    <row r="283" spans="1:12" x14ac:dyDescent="0.25">
      <c r="A283" s="9">
        <v>43374</v>
      </c>
      <c r="B283">
        <v>2530</v>
      </c>
      <c r="C283">
        <v>2610.4499999999998</v>
      </c>
      <c r="D283">
        <v>2332.1</v>
      </c>
      <c r="E283">
        <v>2540.6999999999998</v>
      </c>
      <c r="F283">
        <v>1416425</v>
      </c>
      <c r="G283">
        <v>66053</v>
      </c>
      <c r="H283">
        <v>3515484570</v>
      </c>
      <c r="I283">
        <v>278.35000000000002</v>
      </c>
      <c r="J283">
        <v>371537</v>
      </c>
      <c r="K283">
        <v>26.23</v>
      </c>
      <c r="L283">
        <v>10.7</v>
      </c>
    </row>
    <row r="284" spans="1:12" x14ac:dyDescent="0.25">
      <c r="A284" s="9">
        <v>43405</v>
      </c>
      <c r="B284">
        <v>2574</v>
      </c>
      <c r="C284">
        <v>2725</v>
      </c>
      <c r="D284">
        <v>2392.4499999999998</v>
      </c>
      <c r="E284">
        <v>2713.35</v>
      </c>
      <c r="F284">
        <v>1182381</v>
      </c>
      <c r="G284">
        <v>54722</v>
      </c>
      <c r="H284">
        <v>3002952329</v>
      </c>
      <c r="I284">
        <v>332.55</v>
      </c>
      <c r="J284">
        <v>131301</v>
      </c>
      <c r="K284">
        <v>11.1</v>
      </c>
      <c r="L284">
        <v>139.35</v>
      </c>
    </row>
    <row r="285" spans="1:12" x14ac:dyDescent="0.25">
      <c r="A285" s="9">
        <v>43435</v>
      </c>
      <c r="B285">
        <v>2745</v>
      </c>
      <c r="C285">
        <v>2745</v>
      </c>
      <c r="D285">
        <v>2535.6</v>
      </c>
      <c r="E285" s="3">
        <v>2617</v>
      </c>
      <c r="F285">
        <v>1008739</v>
      </c>
      <c r="G285">
        <v>50660</v>
      </c>
      <c r="H285">
        <v>2653314140</v>
      </c>
      <c r="I285">
        <v>209.4</v>
      </c>
      <c r="J285">
        <v>133464</v>
      </c>
      <c r="K285">
        <v>13.23</v>
      </c>
      <c r="L285">
        <v>-128</v>
      </c>
    </row>
    <row r="286" spans="1:12" x14ac:dyDescent="0.25">
      <c r="A286" s="9">
        <v>43466</v>
      </c>
      <c r="B286">
        <v>2621.1</v>
      </c>
      <c r="C286">
        <v>2727.9</v>
      </c>
      <c r="D286">
        <v>2539</v>
      </c>
      <c r="E286">
        <v>2723.75</v>
      </c>
      <c r="F286">
        <v>543892</v>
      </c>
      <c r="G286">
        <v>26875</v>
      </c>
      <c r="H286">
        <v>1421987103</v>
      </c>
      <c r="I286">
        <v>188.9</v>
      </c>
      <c r="J286">
        <v>125797</v>
      </c>
      <c r="K286">
        <v>23.13</v>
      </c>
      <c r="L286">
        <v>102.65</v>
      </c>
    </row>
    <row r="287" spans="1:12" x14ac:dyDescent="0.25">
      <c r="A287" s="9">
        <v>43497</v>
      </c>
      <c r="B287">
        <v>2705</v>
      </c>
      <c r="C287">
        <v>2875</v>
      </c>
      <c r="D287">
        <v>2065.3000000000002</v>
      </c>
      <c r="E287">
        <v>2635.65</v>
      </c>
      <c r="F287">
        <v>1713727</v>
      </c>
      <c r="G287">
        <v>90652</v>
      </c>
      <c r="H287">
        <v>4452980543</v>
      </c>
      <c r="I287">
        <v>809.7</v>
      </c>
      <c r="J287">
        <v>262147</v>
      </c>
      <c r="K287">
        <v>15.3</v>
      </c>
      <c r="L287">
        <v>-69.349999999999994</v>
      </c>
    </row>
    <row r="288" spans="1:12" x14ac:dyDescent="0.25">
      <c r="A288" s="9">
        <v>43525</v>
      </c>
      <c r="B288">
        <v>2636</v>
      </c>
      <c r="C288">
        <v>2812</v>
      </c>
      <c r="D288">
        <v>2582.6999999999998</v>
      </c>
      <c r="E288">
        <v>2774.15</v>
      </c>
      <c r="F288">
        <v>630419</v>
      </c>
      <c r="G288">
        <v>28448</v>
      </c>
      <c r="H288">
        <v>1704526687</v>
      </c>
      <c r="I288">
        <v>229.3</v>
      </c>
      <c r="J288">
        <v>182288</v>
      </c>
      <c r="K288">
        <v>28.92</v>
      </c>
      <c r="L288">
        <v>138.15</v>
      </c>
    </row>
    <row r="289" spans="1:12" x14ac:dyDescent="0.25">
      <c r="A289" s="9">
        <v>43556</v>
      </c>
      <c r="B289">
        <v>2792</v>
      </c>
      <c r="C289">
        <v>2954.45</v>
      </c>
      <c r="D289">
        <v>2737.2</v>
      </c>
      <c r="E289">
        <v>2932.8</v>
      </c>
      <c r="F289">
        <v>416148</v>
      </c>
      <c r="G289">
        <v>25339</v>
      </c>
      <c r="H289">
        <v>1177978155</v>
      </c>
      <c r="I289">
        <v>217.25</v>
      </c>
      <c r="J289">
        <v>93942</v>
      </c>
      <c r="K289">
        <v>22.57</v>
      </c>
      <c r="L289">
        <v>140.80000000000001</v>
      </c>
    </row>
    <row r="290" spans="1:12" x14ac:dyDescent="0.25">
      <c r="A290" s="9">
        <v>43586</v>
      </c>
      <c r="B290">
        <v>2935</v>
      </c>
      <c r="C290">
        <v>2965.2</v>
      </c>
      <c r="D290">
        <v>2544.1999999999998</v>
      </c>
      <c r="E290">
        <v>2677.7</v>
      </c>
      <c r="F290">
        <v>649768</v>
      </c>
      <c r="G290">
        <v>36935</v>
      </c>
      <c r="H290">
        <v>1771735515</v>
      </c>
      <c r="I290">
        <v>421</v>
      </c>
      <c r="J290">
        <v>122796</v>
      </c>
      <c r="K290">
        <v>18.899999999999999</v>
      </c>
      <c r="L290">
        <v>-257.3</v>
      </c>
    </row>
    <row r="291" spans="1:12" x14ac:dyDescent="0.25">
      <c r="A291" s="9">
        <v>43617</v>
      </c>
      <c r="B291">
        <v>2673.7</v>
      </c>
      <c r="C291">
        <v>2797.75</v>
      </c>
      <c r="D291">
        <v>2447.0500000000002</v>
      </c>
      <c r="E291">
        <v>2549.8000000000002</v>
      </c>
      <c r="F291">
        <v>624591</v>
      </c>
      <c r="G291">
        <v>37509</v>
      </c>
      <c r="H291">
        <v>1629477297</v>
      </c>
      <c r="I291">
        <v>350.7</v>
      </c>
      <c r="J291">
        <v>98057</v>
      </c>
      <c r="K291">
        <v>15.7</v>
      </c>
      <c r="L291">
        <v>-123.9</v>
      </c>
    </row>
    <row r="292" spans="1:12" x14ac:dyDescent="0.25">
      <c r="A292" s="9">
        <v>43647</v>
      </c>
      <c r="B292">
        <v>2573.1999999999998</v>
      </c>
      <c r="C292">
        <v>2725</v>
      </c>
      <c r="D292">
        <v>2520.65</v>
      </c>
      <c r="E292">
        <v>2574.6</v>
      </c>
      <c r="F292">
        <v>499524</v>
      </c>
      <c r="G292">
        <v>31791</v>
      </c>
      <c r="H292">
        <v>1312824594</v>
      </c>
      <c r="I292">
        <v>204.35</v>
      </c>
      <c r="J292">
        <v>102366</v>
      </c>
      <c r="K292">
        <v>20.49</v>
      </c>
      <c r="L292">
        <v>1.4</v>
      </c>
    </row>
    <row r="293" spans="1:12" x14ac:dyDescent="0.25">
      <c r="A293" s="9">
        <v>43678</v>
      </c>
      <c r="B293">
        <v>2590</v>
      </c>
      <c r="C293">
        <v>2598.6</v>
      </c>
      <c r="D293">
        <v>2352</v>
      </c>
      <c r="E293">
        <v>2555.15</v>
      </c>
      <c r="F293">
        <v>441318</v>
      </c>
      <c r="G293">
        <v>33760</v>
      </c>
      <c r="H293">
        <v>1113171130</v>
      </c>
      <c r="I293">
        <v>246.6</v>
      </c>
      <c r="J293">
        <v>66626</v>
      </c>
      <c r="K293">
        <v>15.1</v>
      </c>
      <c r="L293">
        <v>-34.85</v>
      </c>
    </row>
    <row r="294" spans="1:12" x14ac:dyDescent="0.25">
      <c r="A294" s="9">
        <v>43709</v>
      </c>
      <c r="B294">
        <v>2558.35</v>
      </c>
      <c r="C294">
        <v>2876.6</v>
      </c>
      <c r="D294">
        <v>2522.5500000000002</v>
      </c>
      <c r="E294">
        <v>2700.85</v>
      </c>
      <c r="F294">
        <v>415503</v>
      </c>
      <c r="G294">
        <v>32074</v>
      </c>
      <c r="H294">
        <v>1133385295</v>
      </c>
      <c r="I294">
        <v>354.05</v>
      </c>
      <c r="J294">
        <v>133672</v>
      </c>
      <c r="K294">
        <v>32.17</v>
      </c>
      <c r="L294">
        <v>142.5</v>
      </c>
    </row>
    <row r="295" spans="1:12" x14ac:dyDescent="0.25">
      <c r="A295" s="9">
        <v>43739</v>
      </c>
      <c r="B295">
        <v>2686.15</v>
      </c>
      <c r="C295">
        <v>2850</v>
      </c>
      <c r="D295">
        <v>2577.1999999999998</v>
      </c>
      <c r="E295">
        <v>2782.85</v>
      </c>
      <c r="F295">
        <v>254347</v>
      </c>
      <c r="G295">
        <v>20439</v>
      </c>
      <c r="H295">
        <v>685760252</v>
      </c>
      <c r="I295">
        <v>272.8</v>
      </c>
      <c r="J295">
        <v>101228</v>
      </c>
      <c r="K295">
        <v>39.799999999999997</v>
      </c>
      <c r="L295">
        <v>96.7</v>
      </c>
    </row>
    <row r="296" spans="1:12" x14ac:dyDescent="0.25">
      <c r="A296" s="9">
        <v>43770</v>
      </c>
      <c r="B296">
        <v>2783</v>
      </c>
      <c r="C296">
        <v>2990</v>
      </c>
      <c r="D296">
        <v>2712.65</v>
      </c>
      <c r="E296">
        <v>2912.6</v>
      </c>
      <c r="F296">
        <v>422042</v>
      </c>
      <c r="G296">
        <v>27226</v>
      </c>
      <c r="H296">
        <v>1212107198</v>
      </c>
      <c r="I296">
        <v>277.35000000000002</v>
      </c>
      <c r="J296">
        <v>166814</v>
      </c>
      <c r="K296">
        <v>39.53</v>
      </c>
      <c r="L296">
        <v>129.6</v>
      </c>
    </row>
    <row r="297" spans="1:12" x14ac:dyDescent="0.25">
      <c r="A297" s="9">
        <v>43800</v>
      </c>
      <c r="B297">
        <v>2901.35</v>
      </c>
      <c r="C297">
        <v>2969</v>
      </c>
      <c r="D297">
        <v>2774</v>
      </c>
      <c r="E297" s="3">
        <v>2877.15</v>
      </c>
      <c r="F297">
        <v>241923</v>
      </c>
      <c r="G297">
        <v>18092</v>
      </c>
      <c r="H297">
        <v>693829024</v>
      </c>
      <c r="I297">
        <v>195</v>
      </c>
      <c r="J297">
        <v>61692</v>
      </c>
      <c r="K297">
        <v>25.5</v>
      </c>
      <c r="L297">
        <v>-24.2</v>
      </c>
    </row>
    <row r="298" spans="1:12" x14ac:dyDescent="0.25">
      <c r="A298" s="9">
        <v>43831</v>
      </c>
      <c r="B298">
        <v>2888.35</v>
      </c>
      <c r="C298">
        <v>3249.5</v>
      </c>
      <c r="D298">
        <v>2851.9</v>
      </c>
      <c r="E298">
        <v>3113.75</v>
      </c>
      <c r="F298">
        <v>1082543</v>
      </c>
      <c r="G298">
        <v>48823</v>
      </c>
      <c r="H298">
        <v>3284166890</v>
      </c>
      <c r="I298">
        <v>397.6</v>
      </c>
      <c r="J298">
        <v>677398</v>
      </c>
      <c r="K298">
        <v>62.57</v>
      </c>
      <c r="L298">
        <v>225.4</v>
      </c>
    </row>
    <row r="299" spans="1:12" x14ac:dyDescent="0.25">
      <c r="A299" s="9">
        <v>43862</v>
      </c>
      <c r="B299">
        <v>3115</v>
      </c>
      <c r="C299">
        <v>3363</v>
      </c>
      <c r="D299">
        <v>2906</v>
      </c>
      <c r="E299">
        <v>2925.8</v>
      </c>
      <c r="F299">
        <v>484458</v>
      </c>
      <c r="G299">
        <v>40372</v>
      </c>
      <c r="H299">
        <v>1537483157</v>
      </c>
      <c r="I299">
        <v>457</v>
      </c>
      <c r="J299">
        <v>151443</v>
      </c>
      <c r="K299">
        <v>31.26</v>
      </c>
      <c r="L299">
        <v>-189.2</v>
      </c>
    </row>
    <row r="300" spans="1:12" x14ac:dyDescent="0.25">
      <c r="A300" s="9">
        <v>43891</v>
      </c>
      <c r="B300">
        <v>3018.9</v>
      </c>
      <c r="C300">
        <v>3230</v>
      </c>
      <c r="D300">
        <v>2497.6</v>
      </c>
      <c r="E300">
        <v>3117.1</v>
      </c>
      <c r="F300">
        <v>1095499</v>
      </c>
      <c r="G300">
        <v>58971</v>
      </c>
      <c r="H300">
        <v>3205063422</v>
      </c>
      <c r="I300">
        <v>732.4</v>
      </c>
      <c r="J300">
        <v>651762</v>
      </c>
      <c r="K300">
        <v>59.49</v>
      </c>
      <c r="L300">
        <v>98.2</v>
      </c>
    </row>
    <row r="301" spans="1:12" x14ac:dyDescent="0.25">
      <c r="A301" s="9">
        <v>43922</v>
      </c>
      <c r="B301">
        <v>3180</v>
      </c>
      <c r="C301">
        <v>4095</v>
      </c>
      <c r="D301">
        <v>3027.55</v>
      </c>
      <c r="E301">
        <v>3937.2</v>
      </c>
      <c r="F301">
        <v>746155</v>
      </c>
      <c r="G301">
        <v>87858</v>
      </c>
      <c r="H301">
        <v>2832510530</v>
      </c>
      <c r="I301">
        <v>1067.45</v>
      </c>
      <c r="J301">
        <v>119975</v>
      </c>
      <c r="K301">
        <v>16.079999999999998</v>
      </c>
      <c r="L301">
        <v>757.2</v>
      </c>
    </row>
    <row r="302" spans="1:12" x14ac:dyDescent="0.25">
      <c r="A302" s="9">
        <v>43952</v>
      </c>
      <c r="B302">
        <v>3899</v>
      </c>
      <c r="C302">
        <v>4099.8999999999996</v>
      </c>
      <c r="D302">
        <v>3613.45</v>
      </c>
      <c r="E302">
        <v>4073.8</v>
      </c>
      <c r="F302">
        <v>664811</v>
      </c>
      <c r="G302">
        <v>67519</v>
      </c>
      <c r="H302">
        <v>2567811121</v>
      </c>
      <c r="I302">
        <v>486.45</v>
      </c>
      <c r="J302">
        <v>144892</v>
      </c>
      <c r="K302">
        <v>21.79</v>
      </c>
      <c r="L302">
        <v>174.8</v>
      </c>
    </row>
    <row r="303" spans="1:12" x14ac:dyDescent="0.25">
      <c r="A303" s="9">
        <v>43983</v>
      </c>
      <c r="B303">
        <v>4072.1</v>
      </c>
      <c r="C303">
        <v>4189.3500000000004</v>
      </c>
      <c r="D303">
        <v>3888.4</v>
      </c>
      <c r="E303">
        <v>3941</v>
      </c>
      <c r="F303">
        <v>640277</v>
      </c>
      <c r="G303">
        <v>71945</v>
      </c>
      <c r="H303">
        <v>2584259516</v>
      </c>
      <c r="I303">
        <v>300.95</v>
      </c>
      <c r="J303">
        <v>145580</v>
      </c>
      <c r="K303">
        <v>22.74</v>
      </c>
      <c r="L303">
        <v>-131.1</v>
      </c>
    </row>
    <row r="304" spans="1:12" x14ac:dyDescent="0.25">
      <c r="A304" s="9">
        <v>44013</v>
      </c>
      <c r="B304">
        <v>3957.45</v>
      </c>
      <c r="C304">
        <v>4558.7</v>
      </c>
      <c r="D304">
        <v>3815.8</v>
      </c>
      <c r="E304">
        <v>4521.8999999999996</v>
      </c>
      <c r="F304">
        <v>973115</v>
      </c>
      <c r="G304">
        <v>102331</v>
      </c>
      <c r="H304">
        <v>4035258604</v>
      </c>
      <c r="I304">
        <v>742.9</v>
      </c>
      <c r="J304">
        <v>217263</v>
      </c>
      <c r="K304">
        <v>22.33</v>
      </c>
      <c r="L304">
        <v>564.45000000000005</v>
      </c>
    </row>
    <row r="305" spans="1:13" x14ac:dyDescent="0.25">
      <c r="A305" s="9">
        <v>44044</v>
      </c>
      <c r="B305">
        <v>4522</v>
      </c>
      <c r="C305">
        <v>4754.3</v>
      </c>
      <c r="D305">
        <v>4230.1000000000004</v>
      </c>
      <c r="E305">
        <v>4257.8999999999996</v>
      </c>
      <c r="F305">
        <v>823335</v>
      </c>
      <c r="G305">
        <v>75356</v>
      </c>
      <c r="H305">
        <v>3733552708</v>
      </c>
      <c r="I305">
        <v>524.20000000000005</v>
      </c>
      <c r="J305">
        <v>223520</v>
      </c>
      <c r="K305">
        <v>27.15</v>
      </c>
      <c r="L305">
        <v>-264.10000000000002</v>
      </c>
    </row>
    <row r="306" spans="1:13" x14ac:dyDescent="0.25">
      <c r="A306" s="9"/>
    </row>
    <row r="307" spans="1:13" x14ac:dyDescent="0.25">
      <c r="A307" t="s">
        <v>36</v>
      </c>
    </row>
    <row r="318" spans="1:13" x14ac:dyDescent="0.25">
      <c r="M318" s="3">
        <f>1092950/2185900</f>
        <v>0.5</v>
      </c>
    </row>
  </sheetData>
  <autoFilter ref="A1:M307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tabSelected="1" zoomScaleNormal="100" workbookViewId="0">
      <pane xSplit="2" ySplit="1" topLeftCell="C33" activePane="bottomRight" state="frozen"/>
      <selection pane="topRight" activeCell="C1" sqref="C1"/>
      <selection pane="bottomLeft" activeCell="A2" sqref="A2"/>
      <selection pane="bottomRight" activeCell="A45" sqref="A45"/>
    </sheetView>
  </sheetViews>
  <sheetFormatPr defaultRowHeight="15" x14ac:dyDescent="0.25"/>
  <cols>
    <col min="1" max="1" width="10.42578125" bestFit="1" customWidth="1"/>
    <col min="2" max="2" width="10.42578125" customWidth="1"/>
    <col min="4" max="4" width="10.42578125" hidden="1" customWidth="1"/>
    <col min="5" max="5" width="10.42578125" bestFit="1" customWidth="1"/>
    <col min="7" max="7" width="11.7109375" bestFit="1" customWidth="1"/>
    <col min="8" max="8" width="9.28515625" bestFit="1" customWidth="1"/>
    <col min="9" max="9" width="11.7109375" bestFit="1" customWidth="1"/>
    <col min="10" max="10" width="13.42578125" bestFit="1" customWidth="1"/>
    <col min="11" max="11" width="9.28515625" bestFit="1" customWidth="1"/>
    <col min="12" max="12" width="11.7109375" bestFit="1" customWidth="1"/>
    <col min="16" max="16" width="9.140625" style="1"/>
    <col min="18" max="18" width="9.140625" customWidth="1"/>
    <col min="19" max="19" width="11.5703125" customWidth="1"/>
    <col min="20" max="21" width="9.140625" customWidth="1"/>
    <col min="22" max="22" width="10.42578125" bestFit="1" customWidth="1"/>
    <col min="23" max="23" width="11" bestFit="1" customWidth="1"/>
    <col min="25" max="25" width="24.7109375" bestFit="1" customWidth="1"/>
    <col min="26" max="26" width="16.85546875" bestFit="1" customWidth="1"/>
    <col min="27" max="27" width="15.5703125" bestFit="1" customWidth="1"/>
    <col min="28" max="28" width="14.28515625" bestFit="1" customWidth="1"/>
    <col min="29" max="29" width="17.7109375" bestFit="1" customWidth="1"/>
    <col min="30" max="30" width="15.140625" customWidth="1"/>
    <col min="31" max="32" width="16.5703125" customWidth="1"/>
    <col min="33" max="33" width="11.7109375" bestFit="1" customWidth="1"/>
  </cols>
  <sheetData>
    <row r="1" spans="1:33" ht="15.75" thickBot="1" x14ac:dyDescent="0.3">
      <c r="A1" t="s">
        <v>96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s="1" t="s">
        <v>14</v>
      </c>
      <c r="Q1" t="s">
        <v>15</v>
      </c>
      <c r="R1" t="s">
        <v>16</v>
      </c>
      <c r="S1" t="s">
        <v>38</v>
      </c>
      <c r="T1" t="s">
        <v>86</v>
      </c>
      <c r="Y1" s="26" t="s">
        <v>39</v>
      </c>
      <c r="Z1" s="27" t="s">
        <v>17</v>
      </c>
      <c r="AA1" s="27" t="s">
        <v>18</v>
      </c>
      <c r="AB1" s="27" t="s">
        <v>19</v>
      </c>
      <c r="AC1" s="27" t="s">
        <v>20</v>
      </c>
      <c r="AD1" s="27" t="s">
        <v>71</v>
      </c>
      <c r="AE1" s="28" t="s">
        <v>72</v>
      </c>
      <c r="AF1" s="27"/>
      <c r="AG1" s="28" t="s">
        <v>21</v>
      </c>
    </row>
    <row r="2" spans="1:33" x14ac:dyDescent="0.25">
      <c r="A2" s="2">
        <v>31652</v>
      </c>
      <c r="B2" s="5"/>
      <c r="C2" s="6"/>
      <c r="D2" s="5"/>
      <c r="F2" s="3"/>
      <c r="I2" s="4"/>
      <c r="J2" s="3"/>
      <c r="L2" s="10"/>
      <c r="O2" s="3"/>
      <c r="Q2" s="3"/>
      <c r="T2" s="35" t="e">
        <f t="shared" ref="T2:T36" si="0">L2/(J2+I2)</f>
        <v>#DIV/0!</v>
      </c>
      <c r="Y2" s="11">
        <f>A2</f>
        <v>31652</v>
      </c>
      <c r="Z2" s="29">
        <v>-10</v>
      </c>
      <c r="AA2" s="12"/>
      <c r="AB2" s="46">
        <v>100</v>
      </c>
      <c r="AC2" s="17">
        <f t="shared" ref="AC2:AC36" si="1">AB2*Z2</f>
        <v>-1000</v>
      </c>
      <c r="AD2" s="19">
        <f>AC2</f>
        <v>-1000</v>
      </c>
      <c r="AE2" s="39">
        <f>IF($AC$41=Y2,AD2,IF($AC$41&gt;Y2,0,IF($AC$41&lt;Y2,IF($AC$42&gt;Y2,AC2,IF($AC$42&lt;Y2,0,-AD2)))))</f>
        <v>-1000</v>
      </c>
      <c r="AF2" s="19"/>
      <c r="AG2" s="18"/>
    </row>
    <row r="3" spans="1:33" x14ac:dyDescent="0.25">
      <c r="A3" s="2">
        <v>32135</v>
      </c>
      <c r="B3" s="5">
        <v>31777</v>
      </c>
      <c r="C3" s="6">
        <v>2</v>
      </c>
      <c r="D3" s="5">
        <v>32135</v>
      </c>
      <c r="E3" s="49">
        <v>10</v>
      </c>
      <c r="F3" s="6">
        <v>65</v>
      </c>
      <c r="G3" s="49">
        <v>221</v>
      </c>
      <c r="H3" s="49">
        <v>24</v>
      </c>
      <c r="I3" s="38">
        <v>53</v>
      </c>
      <c r="J3" s="6">
        <f>1366250*10/(10^5)</f>
        <v>136.625</v>
      </c>
      <c r="K3" s="49" t="s">
        <v>22</v>
      </c>
      <c r="L3" s="38">
        <f>(J3/E3)*N3</f>
        <v>58.202249999999992</v>
      </c>
      <c r="M3" s="49">
        <v>12.52</v>
      </c>
      <c r="N3" s="49">
        <v>4.26</v>
      </c>
      <c r="O3" s="6">
        <f>F3/N3</f>
        <v>15.258215962441316</v>
      </c>
      <c r="P3" s="50">
        <f>C3/F3</f>
        <v>3.0769230769230771E-2</v>
      </c>
      <c r="Q3" s="37"/>
      <c r="R3" s="49" t="s">
        <v>92</v>
      </c>
      <c r="S3" s="49"/>
      <c r="T3" s="35">
        <f t="shared" si="0"/>
        <v>0.30693342122610412</v>
      </c>
      <c r="Y3" s="11">
        <v>31958</v>
      </c>
      <c r="Z3" s="29">
        <f t="shared" ref="Z3:Z35" si="2">C3</f>
        <v>2</v>
      </c>
      <c r="AA3" s="12" t="s">
        <v>93</v>
      </c>
      <c r="AB3" s="46">
        <v>100</v>
      </c>
      <c r="AC3" s="17">
        <f t="shared" si="1"/>
        <v>200</v>
      </c>
      <c r="AD3" s="19">
        <f t="shared" ref="AD2:AD36" si="3">-F3*AB3</f>
        <v>-6500</v>
      </c>
      <c r="AE3" s="39">
        <f>IF($AC$41=Y3,AD3,IF($AC$41&gt;Y3,0,IF($AC$41&lt;Y3,IF($AC$42&gt;Y3,AC3,IF($AC$42&lt;Y3,0,-AD3)))))</f>
        <v>200</v>
      </c>
      <c r="AF3" s="19"/>
      <c r="AG3" s="18"/>
    </row>
    <row r="4" spans="1:33" x14ac:dyDescent="0.25">
      <c r="A4" s="2">
        <v>32500</v>
      </c>
      <c r="B4" s="5">
        <v>32142</v>
      </c>
      <c r="C4" s="3">
        <v>2</v>
      </c>
      <c r="D4" s="2">
        <v>32500</v>
      </c>
      <c r="E4" s="49">
        <v>10</v>
      </c>
      <c r="F4" s="6">
        <v>69</v>
      </c>
      <c r="G4" s="49">
        <v>452</v>
      </c>
      <c r="H4" s="49">
        <v>68</v>
      </c>
      <c r="I4" s="38">
        <v>83</v>
      </c>
      <c r="J4" s="6">
        <f>1366250*10/(10^5)</f>
        <v>136.625</v>
      </c>
      <c r="K4" s="49" t="s">
        <v>22</v>
      </c>
      <c r="L4" s="38">
        <f>(J4/E4)*N4</f>
        <v>61.891125000000002</v>
      </c>
      <c r="M4" s="49">
        <v>15.15</v>
      </c>
      <c r="N4" s="49">
        <v>4.53</v>
      </c>
      <c r="O4" s="6">
        <v>14.12</v>
      </c>
      <c r="P4" s="50">
        <f>C4/F4</f>
        <v>2.8985507246376812E-2</v>
      </c>
      <c r="Q4" s="6">
        <f>J4/J3</f>
        <v>1</v>
      </c>
      <c r="R4" s="49"/>
      <c r="S4" s="49"/>
      <c r="T4" s="35">
        <f t="shared" si="0"/>
        <v>0.2818036425725669</v>
      </c>
      <c r="Y4" s="11">
        <v>32324</v>
      </c>
      <c r="Z4" s="29">
        <f t="shared" si="2"/>
        <v>2</v>
      </c>
      <c r="AA4" s="12" t="s">
        <v>94</v>
      </c>
      <c r="AB4" s="46">
        <f>AB3</f>
        <v>100</v>
      </c>
      <c r="AC4" s="17">
        <f t="shared" si="1"/>
        <v>200</v>
      </c>
      <c r="AD4" s="19">
        <f t="shared" si="3"/>
        <v>-6900</v>
      </c>
      <c r="AE4" s="39">
        <f>IF($AC$41=Y4,AD4,IF($AC$41&gt;Y4,0,IF($AC$41&lt;Y4,IF($AC$42&gt;Y4,AC4,IF($AC$42&lt;Y4,0,-AD4)))))</f>
        <v>200</v>
      </c>
      <c r="AF4" s="19"/>
      <c r="AG4" s="20"/>
    </row>
    <row r="5" spans="1:33" x14ac:dyDescent="0.25">
      <c r="A5" s="2">
        <v>32841</v>
      </c>
      <c r="B5" s="61">
        <v>32598</v>
      </c>
      <c r="C5" s="3">
        <v>2.5</v>
      </c>
      <c r="D5" s="2">
        <v>32864</v>
      </c>
      <c r="E5" s="49">
        <v>10</v>
      </c>
      <c r="F5" s="6">
        <v>58</v>
      </c>
      <c r="G5" s="49">
        <v>592</v>
      </c>
      <c r="H5" s="49">
        <v>134</v>
      </c>
      <c r="I5" s="38">
        <v>144</v>
      </c>
      <c r="J5" s="6">
        <f>J4</f>
        <v>136.625</v>
      </c>
      <c r="K5" s="49" t="s">
        <v>22</v>
      </c>
      <c r="L5" s="38">
        <f>(J5/E5)*N5</f>
        <v>89.762625</v>
      </c>
      <c r="M5" s="49">
        <v>19.39</v>
      </c>
      <c r="N5" s="49">
        <v>6.57</v>
      </c>
      <c r="O5" s="6">
        <v>8.7899999999999991</v>
      </c>
      <c r="P5" s="50">
        <f>C5/F5</f>
        <v>4.3103448275862072E-2</v>
      </c>
      <c r="Q5" s="6">
        <f t="shared" ref="Q5:Q6" si="4">J5/J4</f>
        <v>1</v>
      </c>
      <c r="R5" s="49"/>
      <c r="S5" s="49"/>
      <c r="T5" s="35">
        <f t="shared" si="0"/>
        <v>0.31986681514476617</v>
      </c>
      <c r="Y5" s="11">
        <v>32689</v>
      </c>
      <c r="Z5" s="29">
        <f t="shared" si="2"/>
        <v>2.5</v>
      </c>
      <c r="AA5" s="12" t="s">
        <v>95</v>
      </c>
      <c r="AB5" s="46">
        <f t="shared" ref="AB5" si="5">AB4</f>
        <v>100</v>
      </c>
      <c r="AC5" s="17">
        <f t="shared" si="1"/>
        <v>250</v>
      </c>
      <c r="AD5" s="19">
        <f t="shared" si="3"/>
        <v>-5800</v>
      </c>
      <c r="AE5" s="39">
        <f>IF($AC$41=Y5,AD5,IF($AC$41&gt;Y5,0,IF($AC$41&lt;Y5,IF($AC$42&gt;Y5,AC5,IF($AC$42&lt;Y5,0,-AD5)))))</f>
        <v>250</v>
      </c>
      <c r="AF5" s="19"/>
      <c r="AG5" s="21"/>
    </row>
    <row r="6" spans="1:33" x14ac:dyDescent="0.25">
      <c r="A6" s="2">
        <v>33213</v>
      </c>
      <c r="B6" s="5">
        <v>32963</v>
      </c>
      <c r="C6" s="3"/>
      <c r="D6" s="2">
        <v>33213</v>
      </c>
      <c r="E6" s="6">
        <v>10</v>
      </c>
      <c r="F6" s="6">
        <v>92.5</v>
      </c>
      <c r="G6" s="49">
        <v>592</v>
      </c>
      <c r="H6" s="49">
        <v>134</v>
      </c>
      <c r="I6" s="38">
        <v>144</v>
      </c>
      <c r="J6" s="6">
        <f>2185900/10^4</f>
        <v>218.59</v>
      </c>
      <c r="K6" s="49" t="s">
        <v>22</v>
      </c>
      <c r="L6" s="38">
        <f>(J6/E6)*N6</f>
        <v>143.61363000000003</v>
      </c>
      <c r="M6" s="49">
        <v>19.39</v>
      </c>
      <c r="N6" s="49">
        <v>6.57</v>
      </c>
      <c r="O6" s="6">
        <v>8.7899999999999991</v>
      </c>
      <c r="P6" s="50">
        <f>C6/F6</f>
        <v>0</v>
      </c>
      <c r="Q6" s="37">
        <f t="shared" si="4"/>
        <v>1.5999268069533394</v>
      </c>
      <c r="R6" s="49" t="s">
        <v>89</v>
      </c>
      <c r="S6" s="38"/>
      <c r="T6" s="35">
        <f t="shared" si="0"/>
        <v>0.39607719462754082</v>
      </c>
      <c r="Y6" s="11">
        <v>33146</v>
      </c>
      <c r="Z6" s="29">
        <f t="shared" si="2"/>
        <v>0</v>
      </c>
      <c r="AA6" s="12" t="s">
        <v>40</v>
      </c>
      <c r="AB6" s="46">
        <f>AB5</f>
        <v>100</v>
      </c>
      <c r="AC6" s="17">
        <f t="shared" si="1"/>
        <v>0</v>
      </c>
      <c r="AD6" s="19">
        <f t="shared" si="3"/>
        <v>-9250</v>
      </c>
      <c r="AE6" s="39">
        <f>IF($AC$41=Y6,AD6,IF($AC$41&gt;Y6,0,IF($AC$41&lt;Y6,IF($AC$42&gt;Y6,AC6,IF($AC$42&lt;Y6,0,-AD6)))))</f>
        <v>0</v>
      </c>
      <c r="AF6" s="19"/>
      <c r="AG6" s="18"/>
    </row>
    <row r="7" spans="1:33" x14ac:dyDescent="0.25">
      <c r="A7" s="2">
        <v>33584</v>
      </c>
      <c r="B7" s="7">
        <v>33328</v>
      </c>
      <c r="C7" s="3">
        <v>3</v>
      </c>
      <c r="D7" s="2">
        <v>33584</v>
      </c>
      <c r="E7" s="6">
        <v>10</v>
      </c>
      <c r="F7" s="6">
        <v>190</v>
      </c>
      <c r="G7" s="49">
        <v>1533</v>
      </c>
      <c r="H7" s="49">
        <v>390</v>
      </c>
      <c r="I7" s="38">
        <v>474</v>
      </c>
      <c r="J7" s="6">
        <f>J6</f>
        <v>218.59</v>
      </c>
      <c r="K7" s="49" t="s">
        <v>22</v>
      </c>
      <c r="L7" s="38">
        <f>(J7/E7)*N7</f>
        <v>301.21701999999999</v>
      </c>
      <c r="M7" s="6">
        <v>31.67</v>
      </c>
      <c r="N7" s="49">
        <v>13.78</v>
      </c>
      <c r="O7" s="6">
        <f>F7/N7</f>
        <v>13.788098693759071</v>
      </c>
      <c r="P7" s="50">
        <f>C7/F7</f>
        <v>1.5789473684210527E-2</v>
      </c>
      <c r="Q7" s="6">
        <f t="shared" ref="Q7:Q16" si="6">J7/J6</f>
        <v>1</v>
      </c>
      <c r="R7" s="49"/>
      <c r="S7" s="38"/>
      <c r="T7" s="66">
        <f t="shared" si="0"/>
        <v>0.43491390288626747</v>
      </c>
      <c r="Y7" s="11">
        <v>33511</v>
      </c>
      <c r="Z7" s="29">
        <f t="shared" si="2"/>
        <v>3</v>
      </c>
      <c r="AA7" s="12" t="s">
        <v>41</v>
      </c>
      <c r="AB7" s="46">
        <f>AB6</f>
        <v>100</v>
      </c>
      <c r="AC7" s="17">
        <f t="shared" si="1"/>
        <v>300</v>
      </c>
      <c r="AD7" s="19">
        <f t="shared" si="3"/>
        <v>-19000</v>
      </c>
      <c r="AE7" s="39">
        <f>IF($AC$41=Y7,AD7,IF($AC$41&gt;Y7,0,IF($AC$41&lt;Y7,IF($AC$42&gt;Y7,AC7,IF($AC$42&lt;Y7,0,-AD7)))))</f>
        <v>300</v>
      </c>
      <c r="AF7" s="19"/>
      <c r="AG7" s="18"/>
    </row>
    <row r="8" spans="1:33" x14ac:dyDescent="0.25">
      <c r="A8" s="2">
        <v>33953</v>
      </c>
      <c r="B8" s="7">
        <v>33694</v>
      </c>
      <c r="C8" s="3">
        <v>3</v>
      </c>
      <c r="D8" s="2">
        <v>33953</v>
      </c>
      <c r="E8" s="6">
        <v>10</v>
      </c>
      <c r="F8" s="6">
        <v>550</v>
      </c>
      <c r="G8" s="49">
        <v>1533</v>
      </c>
      <c r="H8" s="49">
        <v>390</v>
      </c>
      <c r="I8" s="38">
        <v>474</v>
      </c>
      <c r="J8" s="6">
        <f>3278850*10/(10^5)</f>
        <v>327.88499999999999</v>
      </c>
      <c r="K8" s="49" t="s">
        <v>22</v>
      </c>
      <c r="L8" s="38">
        <f>(J8/E8)*N8</f>
        <v>451.82552999999996</v>
      </c>
      <c r="M8" s="6">
        <v>31.67</v>
      </c>
      <c r="N8" s="49">
        <v>13.78</v>
      </c>
      <c r="O8" s="6">
        <f>F8/N8</f>
        <v>39.912917271407842</v>
      </c>
      <c r="P8" s="50">
        <f>C8/F8</f>
        <v>5.454545454545455E-3</v>
      </c>
      <c r="Q8" s="37">
        <f t="shared" si="6"/>
        <v>1.5</v>
      </c>
      <c r="R8" s="49" t="s">
        <v>87</v>
      </c>
      <c r="S8" s="38"/>
      <c r="T8" s="66">
        <f t="shared" si="0"/>
        <v>0.56345427336837572</v>
      </c>
      <c r="Y8" s="11">
        <v>33877</v>
      </c>
      <c r="Z8" s="29">
        <f t="shared" si="2"/>
        <v>3</v>
      </c>
      <c r="AA8" s="12" t="s">
        <v>42</v>
      </c>
      <c r="AB8" s="62">
        <v>150</v>
      </c>
      <c r="AC8" s="17">
        <f t="shared" si="1"/>
        <v>450</v>
      </c>
      <c r="AD8" s="19">
        <f t="shared" si="3"/>
        <v>-82500</v>
      </c>
      <c r="AE8" s="39">
        <f>IF($AC$41=Y8,AD8,IF($AC$41&gt;Y8,0,IF($AC$41&lt;Y8,IF($AC$42&gt;Y8,AC8,IF($AC$42&lt;Y8,0,-AD8)))))</f>
        <v>450</v>
      </c>
      <c r="AF8" s="19"/>
      <c r="AG8" s="18"/>
    </row>
    <row r="9" spans="1:33" x14ac:dyDescent="0.25">
      <c r="A9" s="2">
        <v>34313</v>
      </c>
      <c r="B9" s="7">
        <v>34059</v>
      </c>
      <c r="C9" s="3">
        <v>3</v>
      </c>
      <c r="D9" s="2">
        <v>34313</v>
      </c>
      <c r="E9" s="6">
        <v>10</v>
      </c>
      <c r="F9" s="6">
        <v>610</v>
      </c>
      <c r="G9" s="49">
        <v>1533</v>
      </c>
      <c r="H9" s="49">
        <v>390</v>
      </c>
      <c r="I9" s="38">
        <v>474</v>
      </c>
      <c r="J9" s="60">
        <f>6557700*10/10^5</f>
        <v>655.77</v>
      </c>
      <c r="K9" s="49" t="s">
        <v>22</v>
      </c>
      <c r="L9" s="38">
        <f>(J9/E9)*N9</f>
        <v>903.65105999999992</v>
      </c>
      <c r="M9" s="6">
        <v>31.67</v>
      </c>
      <c r="N9" s="49">
        <v>13.78</v>
      </c>
      <c r="O9" s="6">
        <f>F9/N9</f>
        <v>44.267053701015968</v>
      </c>
      <c r="P9" s="50">
        <f>C9/F9</f>
        <v>4.9180327868852463E-3</v>
      </c>
      <c r="Q9" s="37">
        <f t="shared" si="6"/>
        <v>2</v>
      </c>
      <c r="R9" s="49" t="s">
        <v>88</v>
      </c>
      <c r="S9" s="38"/>
      <c r="T9" s="66">
        <f t="shared" si="0"/>
        <v>0.79985400568257248</v>
      </c>
      <c r="Y9" s="11">
        <v>34242</v>
      </c>
      <c r="Z9" s="29">
        <f t="shared" si="2"/>
        <v>3</v>
      </c>
      <c r="AA9" s="12" t="s">
        <v>43</v>
      </c>
      <c r="AB9" s="62">
        <f>AB8*2</f>
        <v>300</v>
      </c>
      <c r="AC9" s="17">
        <f t="shared" si="1"/>
        <v>900</v>
      </c>
      <c r="AD9" s="19">
        <f t="shared" si="3"/>
        <v>-183000</v>
      </c>
      <c r="AE9" s="39">
        <f>IF($AC$41=Y9,AD9,IF($AC$41&gt;Y9,0,IF($AC$41&lt;Y9,IF($AC$42&gt;Y9,AC9,IF($AC$42&lt;Y9,0,-AD9)))))</f>
        <v>900</v>
      </c>
      <c r="AF9" s="19"/>
      <c r="AG9" s="18"/>
    </row>
    <row r="10" spans="1:33" x14ac:dyDescent="0.25">
      <c r="A10" s="2">
        <v>34691</v>
      </c>
      <c r="B10" s="5">
        <v>34424</v>
      </c>
      <c r="C10" s="3">
        <v>3</v>
      </c>
      <c r="D10" s="2">
        <v>34691</v>
      </c>
      <c r="E10" s="6">
        <v>10</v>
      </c>
      <c r="F10" s="6">
        <v>410</v>
      </c>
      <c r="G10" s="49">
        <v>1533</v>
      </c>
      <c r="H10" s="49">
        <v>390</v>
      </c>
      <c r="I10" s="38">
        <v>474</v>
      </c>
      <c r="J10" s="60">
        <f>6557700*10/10^5</f>
        <v>655.77</v>
      </c>
      <c r="K10" s="49" t="s">
        <v>22</v>
      </c>
      <c r="L10" s="38">
        <f>(J10/E10)*N10</f>
        <v>903.65105999999992</v>
      </c>
      <c r="M10" s="6">
        <v>31.67</v>
      </c>
      <c r="N10" s="49">
        <v>13.78</v>
      </c>
      <c r="O10" s="6">
        <f>F10/N10</f>
        <v>29.753265602322209</v>
      </c>
      <c r="P10" s="50">
        <f>C10/F10</f>
        <v>7.3170731707317077E-3</v>
      </c>
      <c r="Q10" s="52">
        <f t="shared" si="6"/>
        <v>1</v>
      </c>
      <c r="R10" s="49"/>
      <c r="S10" s="38"/>
      <c r="T10" s="35">
        <f t="shared" si="0"/>
        <v>0.79985400568257248</v>
      </c>
      <c r="Y10" s="11">
        <v>34607</v>
      </c>
      <c r="Z10" s="29">
        <f t="shared" si="2"/>
        <v>3</v>
      </c>
      <c r="AA10" s="12" t="s">
        <v>44</v>
      </c>
      <c r="AB10" s="46">
        <f>AB9</f>
        <v>300</v>
      </c>
      <c r="AC10" s="17">
        <f t="shared" si="1"/>
        <v>900</v>
      </c>
      <c r="AD10" s="19">
        <f t="shared" si="3"/>
        <v>-123000</v>
      </c>
      <c r="AE10" s="39">
        <f>IF($AC$41=Y10,AD10,IF($AC$41&gt;Y10,0,IF($AC$41&lt;Y10,IF($AC$42&gt;Y10,AC10,IF($AC$42&lt;Y10,0,-AD10)))))</f>
        <v>900</v>
      </c>
      <c r="AF10" s="19"/>
      <c r="AG10" s="18"/>
    </row>
    <row r="11" spans="1:33" x14ac:dyDescent="0.25">
      <c r="A11" s="2">
        <v>35064</v>
      </c>
      <c r="B11" s="5">
        <v>34789</v>
      </c>
      <c r="C11" s="3">
        <v>3</v>
      </c>
      <c r="D11" s="53">
        <v>35064</v>
      </c>
      <c r="E11" s="6">
        <v>10</v>
      </c>
      <c r="F11" s="6">
        <v>223</v>
      </c>
      <c r="G11" s="49"/>
      <c r="H11" s="49"/>
      <c r="I11" s="38"/>
      <c r="J11" s="6">
        <f>26224176*10/10^5</f>
        <v>2622.4176000000002</v>
      </c>
      <c r="K11" s="49"/>
      <c r="L11" s="38"/>
      <c r="M11" s="6"/>
      <c r="N11" s="6"/>
      <c r="O11" s="6"/>
      <c r="P11" s="50">
        <f>C11/F11</f>
        <v>1.3452914798206279E-2</v>
      </c>
      <c r="Q11" s="52">
        <f t="shared" si="6"/>
        <v>3.9989898897479303</v>
      </c>
      <c r="R11" s="49" t="s">
        <v>90</v>
      </c>
      <c r="S11" s="38"/>
      <c r="T11" s="66"/>
      <c r="Y11" s="11">
        <v>34972</v>
      </c>
      <c r="Z11" s="29">
        <f t="shared" si="2"/>
        <v>3</v>
      </c>
      <c r="AA11" s="12" t="s">
        <v>45</v>
      </c>
      <c r="AB11" s="62">
        <f>AB10*3</f>
        <v>900</v>
      </c>
      <c r="AC11" s="17">
        <f t="shared" si="1"/>
        <v>2700</v>
      </c>
      <c r="AD11" s="19">
        <f t="shared" si="3"/>
        <v>-200700</v>
      </c>
      <c r="AE11" s="39">
        <f t="shared" ref="AE11:AE35" si="7">IF($AC$41=Y11,AD11,IF($AC$41&gt;Y11,0,IF($AC$41&lt;Y11,IF($AC$42&gt;Y11,AC11,IF($AC$42&lt;Y11,0,-AD11)))))</f>
        <v>2700</v>
      </c>
      <c r="AF11" s="19"/>
      <c r="AG11" s="18"/>
    </row>
    <row r="12" spans="1:33" x14ac:dyDescent="0.25">
      <c r="A12" s="2">
        <v>35430</v>
      </c>
      <c r="B12" s="5">
        <v>35155</v>
      </c>
      <c r="C12" s="3">
        <v>3</v>
      </c>
      <c r="D12" s="2">
        <v>35430</v>
      </c>
      <c r="E12" s="6">
        <v>10</v>
      </c>
      <c r="F12" s="6">
        <v>164</v>
      </c>
      <c r="G12" s="49"/>
      <c r="H12" s="49"/>
      <c r="I12" s="38"/>
      <c r="J12" s="6">
        <f>26487238*10/10^5</f>
        <v>2648.7238000000002</v>
      </c>
      <c r="K12" s="49"/>
      <c r="L12" s="38"/>
      <c r="M12" s="6"/>
      <c r="N12" s="6"/>
      <c r="O12" s="6"/>
      <c r="P12" s="50"/>
      <c r="Q12" s="52">
        <f t="shared" si="6"/>
        <v>1.0100312780085063</v>
      </c>
      <c r="R12" s="49"/>
      <c r="S12" s="38"/>
      <c r="T12" s="35"/>
      <c r="Y12" s="11">
        <v>35338</v>
      </c>
      <c r="Z12" s="29">
        <f t="shared" si="2"/>
        <v>3</v>
      </c>
      <c r="AA12" s="12" t="s">
        <v>46</v>
      </c>
      <c r="AB12" s="46">
        <f>AB11</f>
        <v>900</v>
      </c>
      <c r="AC12" s="17">
        <f t="shared" si="1"/>
        <v>2700</v>
      </c>
      <c r="AD12" s="19">
        <f t="shared" si="3"/>
        <v>-147600</v>
      </c>
      <c r="AE12" s="39">
        <f t="shared" si="7"/>
        <v>2700</v>
      </c>
      <c r="AF12" s="19"/>
      <c r="AG12" s="18"/>
    </row>
    <row r="13" spans="1:33" x14ac:dyDescent="0.25">
      <c r="A13" s="2">
        <v>35795</v>
      </c>
      <c r="B13" s="5">
        <v>35520</v>
      </c>
      <c r="C13" s="3">
        <v>3</v>
      </c>
      <c r="D13" s="2">
        <v>35795</v>
      </c>
      <c r="E13" s="6">
        <v>10</v>
      </c>
      <c r="F13" s="6">
        <v>321.25</v>
      </c>
      <c r="G13" s="49"/>
      <c r="H13" s="49"/>
      <c r="I13" s="38"/>
      <c r="J13" s="6">
        <f>J12</f>
        <v>2648.7238000000002</v>
      </c>
      <c r="K13" s="49"/>
      <c r="L13" s="38"/>
      <c r="M13" s="6"/>
      <c r="N13" s="6"/>
      <c r="O13" s="6"/>
      <c r="P13" s="50"/>
      <c r="Q13" s="52">
        <f t="shared" si="6"/>
        <v>1</v>
      </c>
      <c r="R13" s="49"/>
      <c r="S13" s="38"/>
      <c r="T13" s="35"/>
      <c r="Y13" s="11">
        <v>35703</v>
      </c>
      <c r="Z13" s="29">
        <f t="shared" si="2"/>
        <v>3</v>
      </c>
      <c r="AA13" s="12" t="s">
        <v>47</v>
      </c>
      <c r="AB13" s="46">
        <f>AB12</f>
        <v>900</v>
      </c>
      <c r="AC13" s="17">
        <f t="shared" si="1"/>
        <v>2700</v>
      </c>
      <c r="AD13" s="19">
        <f t="shared" si="3"/>
        <v>-289125</v>
      </c>
      <c r="AE13" s="39">
        <f t="shared" si="7"/>
        <v>2700</v>
      </c>
      <c r="AF13" s="19"/>
      <c r="AG13" s="18"/>
    </row>
    <row r="14" spans="1:33" x14ac:dyDescent="0.25">
      <c r="A14" s="2">
        <v>36160</v>
      </c>
      <c r="B14" s="5">
        <v>35885</v>
      </c>
      <c r="C14" s="3">
        <v>3</v>
      </c>
      <c r="D14" s="2">
        <v>36160</v>
      </c>
      <c r="E14" s="6">
        <v>10</v>
      </c>
      <c r="F14" s="6">
        <v>485.5</v>
      </c>
      <c r="G14" s="49"/>
      <c r="H14" s="49"/>
      <c r="I14" s="38"/>
      <c r="J14" s="6">
        <f>J13</f>
        <v>2648.7238000000002</v>
      </c>
      <c r="K14" s="49"/>
      <c r="L14" s="38"/>
      <c r="M14" s="6"/>
      <c r="N14" s="6"/>
      <c r="O14" s="6"/>
      <c r="P14" s="50"/>
      <c r="Q14" s="52">
        <f t="shared" si="6"/>
        <v>1</v>
      </c>
      <c r="R14" s="49"/>
      <c r="S14" s="38"/>
      <c r="T14" s="35"/>
      <c r="Y14" s="11">
        <v>36068</v>
      </c>
      <c r="Z14" s="29">
        <f t="shared" si="2"/>
        <v>3</v>
      </c>
      <c r="AA14" s="12" t="s">
        <v>48</v>
      </c>
      <c r="AB14" s="46">
        <f>AB13</f>
        <v>900</v>
      </c>
      <c r="AC14" s="17">
        <f t="shared" si="1"/>
        <v>2700</v>
      </c>
      <c r="AD14" s="19">
        <f t="shared" si="3"/>
        <v>-436950</v>
      </c>
      <c r="AE14" s="39">
        <f t="shared" si="7"/>
        <v>2700</v>
      </c>
      <c r="AF14" s="19"/>
      <c r="AG14" s="18"/>
    </row>
    <row r="15" spans="1:33" x14ac:dyDescent="0.25">
      <c r="A15" s="2">
        <v>36525</v>
      </c>
      <c r="B15" s="5">
        <v>36250</v>
      </c>
      <c r="C15" s="3">
        <v>3</v>
      </c>
      <c r="D15" s="2">
        <v>36525</v>
      </c>
      <c r="E15" s="6">
        <v>10</v>
      </c>
      <c r="F15" s="6">
        <v>1442</v>
      </c>
      <c r="G15" s="49"/>
      <c r="H15" s="49"/>
      <c r="I15" s="38">
        <f>42050-J15</f>
        <v>39401.2762</v>
      </c>
      <c r="J15" s="6">
        <f>J14</f>
        <v>2648.7238000000002</v>
      </c>
      <c r="K15" s="38">
        <v>30210</v>
      </c>
      <c r="L15" s="38"/>
      <c r="M15" s="6">
        <f t="shared" ref="M15:M16" si="8">(J15+I15)/(J15/E15)</f>
        <v>158.75569963164901</v>
      </c>
      <c r="N15" s="6"/>
      <c r="O15" s="37"/>
      <c r="P15" s="50"/>
      <c r="Q15" s="52">
        <f t="shared" si="6"/>
        <v>1</v>
      </c>
      <c r="R15" s="49"/>
      <c r="S15" s="38"/>
      <c r="T15" s="35"/>
      <c r="Y15" s="11">
        <v>36433</v>
      </c>
      <c r="Z15" s="29">
        <f t="shared" si="2"/>
        <v>3</v>
      </c>
      <c r="AA15" s="12" t="s">
        <v>49</v>
      </c>
      <c r="AB15" s="46">
        <f>AB14</f>
        <v>900</v>
      </c>
      <c r="AC15" s="17">
        <f t="shared" si="1"/>
        <v>2700</v>
      </c>
      <c r="AD15" s="19">
        <f t="shared" si="3"/>
        <v>-1297800</v>
      </c>
      <c r="AE15" s="39">
        <f t="shared" si="7"/>
        <v>2700</v>
      </c>
      <c r="AF15" s="19"/>
      <c r="AG15" s="18"/>
    </row>
    <row r="16" spans="1:33" x14ac:dyDescent="0.25">
      <c r="A16" s="2">
        <v>36891</v>
      </c>
      <c r="B16" s="5">
        <v>36616</v>
      </c>
      <c r="C16" s="3">
        <v>3</v>
      </c>
      <c r="D16" s="2">
        <v>36891</v>
      </c>
      <c r="E16" s="6">
        <v>10</v>
      </c>
      <c r="F16" s="6">
        <v>1272.7</v>
      </c>
      <c r="G16" s="38"/>
      <c r="H16" s="38"/>
      <c r="I16" s="38">
        <f>47680-J16</f>
        <v>45031.2762</v>
      </c>
      <c r="J16" s="6">
        <f>J15</f>
        <v>2648.7238000000002</v>
      </c>
      <c r="K16" s="38">
        <v>39630</v>
      </c>
      <c r="L16" s="38"/>
      <c r="M16" s="6">
        <f t="shared" si="8"/>
        <v>180.01121898780082</v>
      </c>
      <c r="N16" s="6"/>
      <c r="O16" s="37"/>
      <c r="P16" s="50"/>
      <c r="Q16" s="52">
        <f t="shared" si="6"/>
        <v>1</v>
      </c>
      <c r="R16" s="49"/>
      <c r="S16" s="38"/>
      <c r="T16" s="35"/>
      <c r="Y16" s="11">
        <v>36799</v>
      </c>
      <c r="Z16" s="29">
        <f t="shared" si="2"/>
        <v>3</v>
      </c>
      <c r="AA16" s="12" t="s">
        <v>50</v>
      </c>
      <c r="AB16" s="46">
        <f>AB15</f>
        <v>900</v>
      </c>
      <c r="AC16" s="17">
        <f t="shared" si="1"/>
        <v>2700</v>
      </c>
      <c r="AD16" s="19">
        <f t="shared" si="3"/>
        <v>-1145430</v>
      </c>
      <c r="AE16" s="39">
        <f t="shared" si="7"/>
        <v>2700</v>
      </c>
      <c r="AF16" s="19"/>
      <c r="AG16" s="18"/>
    </row>
    <row r="17" spans="1:33" x14ac:dyDescent="0.25">
      <c r="A17" s="2">
        <v>37256</v>
      </c>
      <c r="B17" s="5">
        <v>36981</v>
      </c>
      <c r="C17" s="3">
        <v>4</v>
      </c>
      <c r="D17" s="2">
        <v>37256</v>
      </c>
      <c r="E17" s="6">
        <v>10</v>
      </c>
      <c r="F17" s="6">
        <v>923.45</v>
      </c>
      <c r="G17" s="38">
        <v>48536.59</v>
      </c>
      <c r="H17" s="38">
        <v>18888.66</v>
      </c>
      <c r="I17" s="38">
        <v>52161.120000000003</v>
      </c>
      <c r="J17" s="6">
        <v>3164.55</v>
      </c>
      <c r="K17" s="38">
        <v>37544.300000000003</v>
      </c>
      <c r="L17" s="38">
        <v>14446.73</v>
      </c>
      <c r="M17" s="6">
        <f>(J17+I17)/(J17/E17)</f>
        <v>174.82950182490401</v>
      </c>
      <c r="N17" s="6">
        <v>22.83</v>
      </c>
      <c r="O17" s="6">
        <f t="shared" ref="O17:O21" si="9">F17/N17</f>
        <v>40.448970652650026</v>
      </c>
      <c r="P17" s="50">
        <f t="shared" ref="P17:P26" si="10">C17/F17</f>
        <v>4.3315826520114783E-3</v>
      </c>
      <c r="Q17" s="52">
        <f t="shared" ref="Q17:Q26" si="11">J17/J16</f>
        <v>1.1947451825667894</v>
      </c>
      <c r="R17" s="49" t="s">
        <v>99</v>
      </c>
      <c r="S17" s="38"/>
      <c r="T17" s="35">
        <f t="shared" si="0"/>
        <v>0.26112164570261864</v>
      </c>
      <c r="Y17" s="11">
        <v>37164</v>
      </c>
      <c r="Z17" s="29">
        <f t="shared" si="2"/>
        <v>4</v>
      </c>
      <c r="AA17" s="12" t="s">
        <v>51</v>
      </c>
      <c r="AB17" s="46">
        <f t="shared" ref="AB17:AB19" si="12">AB16</f>
        <v>900</v>
      </c>
      <c r="AC17" s="17">
        <f t="shared" si="1"/>
        <v>3600</v>
      </c>
      <c r="AD17" s="19">
        <f t="shared" si="3"/>
        <v>-831105</v>
      </c>
      <c r="AE17" s="39">
        <f t="shared" si="7"/>
        <v>3600</v>
      </c>
      <c r="AF17" s="19"/>
      <c r="AG17" s="18"/>
    </row>
    <row r="18" spans="1:33" x14ac:dyDescent="0.25">
      <c r="A18" s="2">
        <v>37621</v>
      </c>
      <c r="B18" s="5">
        <v>37346</v>
      </c>
      <c r="C18" s="3">
        <v>7.5</v>
      </c>
      <c r="D18" s="2">
        <v>37621</v>
      </c>
      <c r="E18" s="36">
        <v>5</v>
      </c>
      <c r="F18" s="6">
        <v>898.15</v>
      </c>
      <c r="G18" s="38">
        <v>64246.45</v>
      </c>
      <c r="H18" s="38">
        <v>23480.18</v>
      </c>
      <c r="I18" s="38">
        <f>154570-J18</f>
        <v>150744.20259999999</v>
      </c>
      <c r="J18" s="6">
        <f>76515948*5/10^5</f>
        <v>3825.7973999999999</v>
      </c>
      <c r="K18" s="38">
        <v>470</v>
      </c>
      <c r="L18" s="38">
        <v>49140</v>
      </c>
      <c r="M18" s="6">
        <f>(J18+I18)/(J18/E18)</f>
        <v>202.01017440181226</v>
      </c>
      <c r="N18" s="6">
        <v>64.53</v>
      </c>
      <c r="O18" s="6">
        <f t="shared" si="9"/>
        <v>13.918332558499921</v>
      </c>
      <c r="P18" s="50">
        <f t="shared" si="10"/>
        <v>8.350498246395369E-3</v>
      </c>
      <c r="Q18" s="37">
        <f t="shared" si="11"/>
        <v>1.2089546381002036</v>
      </c>
      <c r="R18" s="49" t="s">
        <v>91</v>
      </c>
      <c r="S18" s="38"/>
      <c r="T18" s="35">
        <f t="shared" si="0"/>
        <v>0.31791421362489486</v>
      </c>
      <c r="Y18" s="11">
        <v>37529</v>
      </c>
      <c r="Z18" s="29">
        <f t="shared" si="2"/>
        <v>7.5</v>
      </c>
      <c r="AA18" s="12" t="s">
        <v>52</v>
      </c>
      <c r="AB18" s="62">
        <f>AB17*2</f>
        <v>1800</v>
      </c>
      <c r="AC18" s="17">
        <f t="shared" si="1"/>
        <v>13500</v>
      </c>
      <c r="AD18" s="19">
        <f t="shared" si="3"/>
        <v>-1616670</v>
      </c>
      <c r="AE18" s="39">
        <f t="shared" si="7"/>
        <v>13500</v>
      </c>
      <c r="AF18" s="19"/>
      <c r="AG18" s="18"/>
    </row>
    <row r="19" spans="1:33" x14ac:dyDescent="0.25">
      <c r="A19" s="2">
        <v>37986</v>
      </c>
      <c r="B19" s="5">
        <v>37711</v>
      </c>
      <c r="C19" s="3">
        <v>5</v>
      </c>
      <c r="D19" s="2">
        <v>37986</v>
      </c>
      <c r="E19" s="6">
        <v>5</v>
      </c>
      <c r="F19" s="6">
        <v>1428.05</v>
      </c>
      <c r="G19" s="38"/>
      <c r="H19" s="38"/>
      <c r="I19" s="38">
        <f>188320-J19</f>
        <v>184494.20259999999</v>
      </c>
      <c r="J19" s="3">
        <f>J18</f>
        <v>3825.7973999999999</v>
      </c>
      <c r="K19" s="38">
        <v>410</v>
      </c>
      <c r="L19" s="38">
        <v>34040</v>
      </c>
      <c r="M19" s="6">
        <f t="shared" ref="M19:M26" si="13">(J19+I19)/(J19/E19)</f>
        <v>246.1186261457546</v>
      </c>
      <c r="N19" s="6">
        <v>44.49</v>
      </c>
      <c r="O19" s="6">
        <f t="shared" si="9"/>
        <v>32.098224320071921</v>
      </c>
      <c r="P19" s="50">
        <f t="shared" si="10"/>
        <v>3.5012779664577573E-3</v>
      </c>
      <c r="Q19" s="52">
        <f t="shared" si="11"/>
        <v>1</v>
      </c>
      <c r="R19" s="49"/>
      <c r="S19" s="38"/>
      <c r="T19" s="35">
        <f>L19/(J21+I19)</f>
        <v>0.18075615972812234</v>
      </c>
      <c r="V19" s="8"/>
      <c r="Y19" s="11">
        <v>37894</v>
      </c>
      <c r="Z19" s="29">
        <f t="shared" si="2"/>
        <v>5</v>
      </c>
      <c r="AA19" s="12" t="s">
        <v>53</v>
      </c>
      <c r="AB19" s="46">
        <f t="shared" si="12"/>
        <v>1800</v>
      </c>
      <c r="AC19" s="17">
        <f t="shared" si="1"/>
        <v>9000</v>
      </c>
      <c r="AD19" s="19">
        <f t="shared" si="3"/>
        <v>-2570490</v>
      </c>
      <c r="AE19" s="39">
        <f t="shared" si="7"/>
        <v>9000</v>
      </c>
      <c r="AF19" s="19"/>
      <c r="AG19" s="18"/>
    </row>
    <row r="20" spans="1:33" x14ac:dyDescent="0.25">
      <c r="A20" s="2">
        <v>38352</v>
      </c>
      <c r="B20" s="5">
        <v>38077</v>
      </c>
      <c r="C20" s="3">
        <v>5</v>
      </c>
      <c r="D20" s="2">
        <v>38352</v>
      </c>
      <c r="E20" s="6">
        <v>5</v>
      </c>
      <c r="F20" s="6">
        <v>865.3</v>
      </c>
      <c r="G20" s="38"/>
      <c r="H20" s="38"/>
      <c r="I20" s="38">
        <f>210390-J20</f>
        <v>206564.20259999999</v>
      </c>
      <c r="J20" s="6">
        <f>J19</f>
        <v>3825.7973999999999</v>
      </c>
      <c r="K20" s="38">
        <v>310</v>
      </c>
      <c r="L20" s="38">
        <v>24740</v>
      </c>
      <c r="M20" s="6">
        <f t="shared" si="13"/>
        <v>274.96228629357108</v>
      </c>
      <c r="N20" s="6">
        <v>32.32</v>
      </c>
      <c r="O20" s="6">
        <f t="shared" si="9"/>
        <v>26.77289603960396</v>
      </c>
      <c r="P20" s="50">
        <f t="shared" si="10"/>
        <v>5.7783427712931931E-3</v>
      </c>
      <c r="Q20" s="52">
        <f t="shared" si="11"/>
        <v>1</v>
      </c>
      <c r="R20" s="49"/>
      <c r="S20" s="38"/>
      <c r="T20" s="35">
        <f t="shared" si="0"/>
        <v>0.1175911402633205</v>
      </c>
      <c r="V20" s="8"/>
      <c r="Y20" s="11">
        <v>38260</v>
      </c>
      <c r="Z20" s="29">
        <f t="shared" si="2"/>
        <v>5</v>
      </c>
      <c r="AA20" s="12" t="s">
        <v>54</v>
      </c>
      <c r="AB20" s="46">
        <f>AB19</f>
        <v>1800</v>
      </c>
      <c r="AC20" s="17">
        <f t="shared" si="1"/>
        <v>9000</v>
      </c>
      <c r="AD20" s="19">
        <f t="shared" si="3"/>
        <v>-1557540</v>
      </c>
      <c r="AE20" s="39">
        <f t="shared" si="7"/>
        <v>9000</v>
      </c>
      <c r="AF20" s="19"/>
      <c r="AG20" s="18"/>
    </row>
    <row r="21" spans="1:33" x14ac:dyDescent="0.25">
      <c r="A21" s="2">
        <v>38717</v>
      </c>
      <c r="B21" s="5">
        <v>38442</v>
      </c>
      <c r="C21" s="3">
        <v>5</v>
      </c>
      <c r="D21" s="2">
        <v>38717</v>
      </c>
      <c r="E21" s="6">
        <v>5</v>
      </c>
      <c r="F21" s="6">
        <v>978.5</v>
      </c>
      <c r="G21" s="49"/>
      <c r="H21" s="49"/>
      <c r="I21" s="38">
        <f>209530-J21</f>
        <v>205704.20259999999</v>
      </c>
      <c r="J21" s="6">
        <f>76515948*5/(10^5)</f>
        <v>3825.7973999999999</v>
      </c>
      <c r="K21" s="38">
        <v>250</v>
      </c>
      <c r="L21" s="38">
        <v>2110</v>
      </c>
      <c r="M21" s="6">
        <f t="shared" si="13"/>
        <v>273.838337597281</v>
      </c>
      <c r="N21" s="6">
        <v>2.76</v>
      </c>
      <c r="O21" s="6">
        <f t="shared" si="9"/>
        <v>354.52898550724643</v>
      </c>
      <c r="P21" s="50">
        <f t="shared" si="10"/>
        <v>5.1098620337250893E-3</v>
      </c>
      <c r="Q21" s="52">
        <f t="shared" si="11"/>
        <v>1</v>
      </c>
      <c r="R21" s="49"/>
      <c r="S21" s="38"/>
      <c r="T21" s="35">
        <f t="shared" si="0"/>
        <v>1.0070157018088102E-2</v>
      </c>
      <c r="V21" s="8"/>
      <c r="Y21" s="11">
        <v>38625</v>
      </c>
      <c r="Z21" s="29">
        <f t="shared" si="2"/>
        <v>5</v>
      </c>
      <c r="AA21" s="12" t="s">
        <v>55</v>
      </c>
      <c r="AB21" s="46">
        <f>AB20</f>
        <v>1800</v>
      </c>
      <c r="AC21" s="17">
        <f t="shared" si="1"/>
        <v>9000</v>
      </c>
      <c r="AD21" s="19">
        <f t="shared" si="3"/>
        <v>-1761300</v>
      </c>
      <c r="AE21" s="39">
        <f t="shared" si="7"/>
        <v>9000</v>
      </c>
      <c r="AF21" s="19"/>
      <c r="AG21" s="20"/>
    </row>
    <row r="22" spans="1:33" x14ac:dyDescent="0.25">
      <c r="A22" s="2">
        <v>39082</v>
      </c>
      <c r="B22" s="5">
        <v>38807</v>
      </c>
      <c r="C22" s="3">
        <v>5</v>
      </c>
      <c r="D22" s="2">
        <v>39082</v>
      </c>
      <c r="E22" s="6">
        <v>5</v>
      </c>
      <c r="F22" s="6">
        <v>811.2</v>
      </c>
      <c r="G22" s="38"/>
      <c r="H22" s="49"/>
      <c r="I22" s="38">
        <f>222720-J22</f>
        <v>218885.2715</v>
      </c>
      <c r="J22" s="6">
        <f>76694570*5/(10^5)</f>
        <v>3834.7285000000002</v>
      </c>
      <c r="K22" s="38">
        <v>209370</v>
      </c>
      <c r="L22" s="38">
        <v>16290</v>
      </c>
      <c r="M22" s="6">
        <f t="shared" si="13"/>
        <v>290.3986553415711</v>
      </c>
      <c r="N22" s="6">
        <v>21.24</v>
      </c>
      <c r="O22" s="6">
        <f t="shared" ref="O22:O26" si="14">F22/N22</f>
        <v>38.192090395480228</v>
      </c>
      <c r="P22" s="50">
        <f t="shared" si="10"/>
        <v>6.1637080867850092E-3</v>
      </c>
      <c r="Q22" s="52">
        <f t="shared" si="11"/>
        <v>1.0023344414421946</v>
      </c>
      <c r="R22" s="49"/>
      <c r="S22" s="38"/>
      <c r="T22" s="35">
        <f t="shared" si="0"/>
        <v>7.3141163793103453E-2</v>
      </c>
      <c r="V22" s="8"/>
      <c r="Y22" s="11">
        <v>38990</v>
      </c>
      <c r="Z22" s="29">
        <f t="shared" si="2"/>
        <v>5</v>
      </c>
      <c r="AA22" s="12" t="s">
        <v>56</v>
      </c>
      <c r="AB22" s="46">
        <f>AB21</f>
        <v>1800</v>
      </c>
      <c r="AC22" s="17">
        <f t="shared" si="1"/>
        <v>9000</v>
      </c>
      <c r="AD22" s="19">
        <f t="shared" si="3"/>
        <v>-1460160</v>
      </c>
      <c r="AE22" s="39">
        <f t="shared" si="7"/>
        <v>9000</v>
      </c>
      <c r="AF22" s="19"/>
      <c r="AG22" s="18"/>
    </row>
    <row r="23" spans="1:33" x14ac:dyDescent="0.25">
      <c r="A23" s="2">
        <v>39447</v>
      </c>
      <c r="B23" s="5">
        <v>39172</v>
      </c>
      <c r="C23" s="3">
        <v>3.75</v>
      </c>
      <c r="D23" s="2">
        <v>39447</v>
      </c>
      <c r="E23" s="6">
        <v>5</v>
      </c>
      <c r="F23" s="6">
        <v>735.35</v>
      </c>
      <c r="G23" s="38"/>
      <c r="H23" s="49"/>
      <c r="I23" s="38">
        <f>426270-J23</f>
        <v>417874.391</v>
      </c>
      <c r="J23" s="6">
        <f>167912180*5/(10^5)</f>
        <v>8395.6090000000004</v>
      </c>
      <c r="K23" s="38">
        <v>178710</v>
      </c>
      <c r="L23" s="38">
        <v>92230</v>
      </c>
      <c r="M23" s="6">
        <f t="shared" si="13"/>
        <v>253.8648476840691</v>
      </c>
      <c r="N23" s="6">
        <v>58.56</v>
      </c>
      <c r="O23" s="6">
        <f t="shared" si="14"/>
        <v>12.557206284153006</v>
      </c>
      <c r="P23" s="50">
        <f t="shared" si="10"/>
        <v>5.0996124294553609E-3</v>
      </c>
      <c r="Q23" s="37">
        <f t="shared" si="11"/>
        <v>2.1893620369734128</v>
      </c>
      <c r="R23" s="49" t="s">
        <v>88</v>
      </c>
      <c r="S23" s="38"/>
      <c r="T23" s="35">
        <f t="shared" si="0"/>
        <v>0.21636521453538837</v>
      </c>
      <c r="V23" s="8"/>
      <c r="Y23" s="11">
        <v>39355</v>
      </c>
      <c r="Z23" s="29">
        <f t="shared" si="2"/>
        <v>3.75</v>
      </c>
      <c r="AA23" s="12" t="s">
        <v>57</v>
      </c>
      <c r="AB23" s="62">
        <f>AB22*2</f>
        <v>3600</v>
      </c>
      <c r="AC23" s="17">
        <f t="shared" si="1"/>
        <v>13500</v>
      </c>
      <c r="AD23" s="19">
        <f t="shared" si="3"/>
        <v>-2647260</v>
      </c>
      <c r="AE23" s="39">
        <f t="shared" si="7"/>
        <v>13500</v>
      </c>
      <c r="AF23" s="19"/>
      <c r="AG23" s="21"/>
    </row>
    <row r="24" spans="1:33" x14ac:dyDescent="0.25">
      <c r="A24" s="2">
        <v>39813</v>
      </c>
      <c r="B24" s="5">
        <v>39538</v>
      </c>
      <c r="C24" s="3">
        <v>3.75</v>
      </c>
      <c r="D24" s="2">
        <v>39813</v>
      </c>
      <c r="E24" s="6">
        <v>5</v>
      </c>
      <c r="F24" s="6">
        <v>469.75</v>
      </c>
      <c r="G24" s="38"/>
      <c r="H24" s="49"/>
      <c r="I24" s="38">
        <f>473500-J24</f>
        <v>465091.3627</v>
      </c>
      <c r="J24" s="6">
        <f>168172746*5/(10^5)</f>
        <v>8408.6373000000003</v>
      </c>
      <c r="K24" s="38">
        <v>126980</v>
      </c>
      <c r="L24" s="38">
        <v>38360</v>
      </c>
      <c r="M24" s="6">
        <f t="shared" si="13"/>
        <v>281.55572841749279</v>
      </c>
      <c r="N24" s="6">
        <v>22.8</v>
      </c>
      <c r="O24" s="6">
        <f t="shared" si="14"/>
        <v>20.603070175438596</v>
      </c>
      <c r="P24" s="50">
        <f t="shared" si="10"/>
        <v>7.9829696647152736E-3</v>
      </c>
      <c r="Q24" s="52">
        <f t="shared" si="11"/>
        <v>1.0015517992798377</v>
      </c>
      <c r="R24" s="49"/>
      <c r="S24" s="38"/>
      <c r="T24" s="35">
        <f t="shared" si="0"/>
        <v>8.1013727560718063E-2</v>
      </c>
      <c r="V24" s="8"/>
      <c r="Y24" s="11">
        <v>39721</v>
      </c>
      <c r="Z24" s="29">
        <f t="shared" si="2"/>
        <v>3.75</v>
      </c>
      <c r="AA24" s="12" t="s">
        <v>58</v>
      </c>
      <c r="AB24" s="46">
        <f>AB23</f>
        <v>3600</v>
      </c>
      <c r="AC24" s="17">
        <f t="shared" si="1"/>
        <v>13500</v>
      </c>
      <c r="AD24" s="19">
        <f t="shared" si="3"/>
        <v>-1691100</v>
      </c>
      <c r="AE24" s="39">
        <f t="shared" si="7"/>
        <v>13500</v>
      </c>
      <c r="AF24" s="19"/>
      <c r="AG24" s="18"/>
    </row>
    <row r="25" spans="1:33" x14ac:dyDescent="0.25">
      <c r="A25" s="2">
        <v>40178</v>
      </c>
      <c r="B25" s="5">
        <v>39903</v>
      </c>
      <c r="C25" s="3">
        <f>1.25*5</f>
        <v>6.25</v>
      </c>
      <c r="D25" s="2">
        <v>40178</v>
      </c>
      <c r="E25" s="6">
        <v>5</v>
      </c>
      <c r="F25" s="6">
        <v>1143.8</v>
      </c>
      <c r="G25" s="38"/>
      <c r="H25" s="49"/>
      <c r="I25" s="38">
        <f>420450-J25</f>
        <v>412026.56115000002</v>
      </c>
      <c r="J25" s="6">
        <f>168468777*5/(10^5)</f>
        <v>8423.4388500000005</v>
      </c>
      <c r="K25" s="38">
        <v>101320</v>
      </c>
      <c r="L25" s="38">
        <v>-51680</v>
      </c>
      <c r="M25" s="6">
        <f t="shared" si="13"/>
        <v>249.5714680709055</v>
      </c>
      <c r="N25" s="6">
        <v>-30.69</v>
      </c>
      <c r="O25" s="6">
        <f t="shared" si="14"/>
        <v>-37.269468882372102</v>
      </c>
      <c r="P25" s="50">
        <f t="shared" si="10"/>
        <v>5.4642420003497118E-3</v>
      </c>
      <c r="Q25" s="52">
        <f t="shared" si="11"/>
        <v>1.0017602792785461</v>
      </c>
      <c r="R25" s="49"/>
      <c r="S25" s="38"/>
      <c r="T25" s="35">
        <f t="shared" si="0"/>
        <v>-0.12291592341538828</v>
      </c>
      <c r="V25" s="8"/>
      <c r="Y25" s="11">
        <v>40086</v>
      </c>
      <c r="Z25" s="29">
        <f t="shared" si="2"/>
        <v>6.25</v>
      </c>
      <c r="AA25" s="12" t="s">
        <v>59</v>
      </c>
      <c r="AB25" s="46">
        <f t="shared" ref="AB25:AB26" si="15">AB24</f>
        <v>3600</v>
      </c>
      <c r="AC25" s="17">
        <f t="shared" si="1"/>
        <v>22500</v>
      </c>
      <c r="AD25" s="19">
        <f t="shared" si="3"/>
        <v>-4117680</v>
      </c>
      <c r="AE25" s="39">
        <f t="shared" si="7"/>
        <v>22500</v>
      </c>
      <c r="AF25" s="19"/>
      <c r="AG25" s="20"/>
    </row>
    <row r="26" spans="1:33" x14ac:dyDescent="0.25">
      <c r="A26" s="2">
        <v>40543</v>
      </c>
      <c r="B26" s="5">
        <v>40268</v>
      </c>
      <c r="C26" s="3">
        <f>2.25*5</f>
        <v>11.25</v>
      </c>
      <c r="D26" s="2">
        <v>40543</v>
      </c>
      <c r="E26" s="6">
        <v>5</v>
      </c>
      <c r="F26" s="6">
        <v>1662.55</v>
      </c>
      <c r="G26" s="38"/>
      <c r="H26" s="49"/>
      <c r="I26" s="38">
        <f>429150-J26</f>
        <v>420707.73074999999</v>
      </c>
      <c r="J26" s="6">
        <f>168845385*5/(10^5)</f>
        <v>8442.2692499999994</v>
      </c>
      <c r="K26" s="38">
        <v>53850</v>
      </c>
      <c r="L26" s="38">
        <v>10680</v>
      </c>
      <c r="M26" s="6">
        <f t="shared" si="13"/>
        <v>254.16744437521939</v>
      </c>
      <c r="N26" s="6">
        <v>6.3</v>
      </c>
      <c r="O26" s="6">
        <f t="shared" si="14"/>
        <v>263.89682539682542</v>
      </c>
      <c r="P26" s="50">
        <f t="shared" si="10"/>
        <v>6.7667137830441189E-3</v>
      </c>
      <c r="Q26" s="52">
        <f t="shared" si="11"/>
        <v>1.0022354765476809</v>
      </c>
      <c r="R26" s="49"/>
      <c r="S26" s="38"/>
      <c r="T26" s="35">
        <f t="shared" si="0"/>
        <v>2.4886403355470117E-2</v>
      </c>
      <c r="V26" s="8"/>
      <c r="Y26" s="11">
        <v>40451</v>
      </c>
      <c r="Z26" s="29">
        <f t="shared" si="2"/>
        <v>11.25</v>
      </c>
      <c r="AA26" s="12" t="s">
        <v>60</v>
      </c>
      <c r="AB26" s="46">
        <f t="shared" si="15"/>
        <v>3600</v>
      </c>
      <c r="AC26" s="17">
        <f t="shared" si="1"/>
        <v>40500</v>
      </c>
      <c r="AD26" s="19">
        <f t="shared" si="3"/>
        <v>-5985180</v>
      </c>
      <c r="AE26" s="39">
        <f t="shared" si="7"/>
        <v>40500</v>
      </c>
      <c r="AF26" s="19"/>
      <c r="AG26" s="18"/>
    </row>
    <row r="27" spans="1:33" x14ac:dyDescent="0.25">
      <c r="A27" s="2">
        <v>40908</v>
      </c>
      <c r="B27" s="53">
        <v>40633</v>
      </c>
      <c r="C27" s="54">
        <v>11.25</v>
      </c>
      <c r="D27" s="53">
        <v>40908</v>
      </c>
      <c r="E27" s="54">
        <v>5</v>
      </c>
      <c r="F27" s="54">
        <v>1577.95</v>
      </c>
      <c r="G27" s="55">
        <v>338550</v>
      </c>
      <c r="H27" s="56"/>
      <c r="I27" s="55">
        <v>394730</v>
      </c>
      <c r="J27" s="54">
        <v>8462.6466</v>
      </c>
      <c r="K27" s="55">
        <v>237069.99999999997</v>
      </c>
      <c r="L27" s="55">
        <v>99890</v>
      </c>
      <c r="M27" s="54">
        <f>(J27+I27)/(J27/E27)</f>
        <v>238.21900266992122</v>
      </c>
      <c r="N27" s="54">
        <v>59.036643026004718</v>
      </c>
      <c r="O27" s="54">
        <f t="shared" ref="O27:O31" si="16">F27/N27</f>
        <v>26.728315146661334</v>
      </c>
      <c r="P27" s="57">
        <f t="shared" ref="P27:P36" si="17">C27/F27</f>
        <v>7.129503469691688E-3</v>
      </c>
      <c r="Q27" s="58">
        <f t="shared" ref="Q27:Q36" si="18">J27/J26</f>
        <v>1.0024137289864334</v>
      </c>
      <c r="R27" s="49"/>
      <c r="S27" s="51"/>
      <c r="T27" s="35">
        <f t="shared" si="0"/>
        <v>0.24774757387651228</v>
      </c>
      <c r="V27" s="8"/>
      <c r="Y27" s="11">
        <v>40816</v>
      </c>
      <c r="Z27" s="29">
        <f t="shared" si="2"/>
        <v>11.25</v>
      </c>
      <c r="AA27" s="12" t="s">
        <v>61</v>
      </c>
      <c r="AB27" s="46">
        <f>AB26</f>
        <v>3600</v>
      </c>
      <c r="AC27" s="17">
        <f t="shared" si="1"/>
        <v>40500</v>
      </c>
      <c r="AD27" s="19">
        <f t="shared" si="3"/>
        <v>-5680620</v>
      </c>
      <c r="AE27" s="39">
        <f t="shared" si="7"/>
        <v>40500</v>
      </c>
      <c r="AF27" s="19"/>
      <c r="AG27" s="18"/>
    </row>
    <row r="28" spans="1:33" x14ac:dyDescent="0.25">
      <c r="A28" s="2">
        <v>41274</v>
      </c>
      <c r="B28" s="53">
        <v>40999</v>
      </c>
      <c r="C28" s="54">
        <v>13.75</v>
      </c>
      <c r="D28" s="53">
        <v>41274</v>
      </c>
      <c r="E28" s="54">
        <v>5</v>
      </c>
      <c r="F28" s="54">
        <v>1828.5</v>
      </c>
      <c r="G28" s="55">
        <v>341170</v>
      </c>
      <c r="H28" s="56"/>
      <c r="I28" s="55">
        <v>490420</v>
      </c>
      <c r="J28" s="54">
        <v>8478.0272999999997</v>
      </c>
      <c r="K28" s="55">
        <v>323390</v>
      </c>
      <c r="L28" s="55">
        <v>130090.00000000001</v>
      </c>
      <c r="M28" s="54">
        <f t="shared" ref="M28:M36" si="19">(J28+I28)/(J28/E28)</f>
        <v>294.23001934659965</v>
      </c>
      <c r="N28" s="54">
        <v>76.70400943396227</v>
      </c>
      <c r="O28" s="54">
        <f t="shared" si="16"/>
        <v>23.83838880774848</v>
      </c>
      <c r="P28" s="57">
        <f t="shared" si="17"/>
        <v>7.5198249931637956E-3</v>
      </c>
      <c r="Q28" s="54">
        <f t="shared" si="18"/>
        <v>1.0018174810702836</v>
      </c>
      <c r="R28" s="49"/>
      <c r="S28" s="51"/>
      <c r="T28" s="35">
        <f t="shared" si="0"/>
        <v>0.26075468909756505</v>
      </c>
      <c r="Y28" s="11">
        <v>41182</v>
      </c>
      <c r="Z28" s="29">
        <f t="shared" si="2"/>
        <v>13.75</v>
      </c>
      <c r="AA28" s="12" t="s">
        <v>62</v>
      </c>
      <c r="AB28" s="46">
        <f>AB27</f>
        <v>3600</v>
      </c>
      <c r="AC28" s="17">
        <f t="shared" si="1"/>
        <v>49500</v>
      </c>
      <c r="AD28" s="19">
        <f t="shared" si="3"/>
        <v>-6582600</v>
      </c>
      <c r="AE28" s="39">
        <f t="shared" si="7"/>
        <v>49500</v>
      </c>
      <c r="AF28" s="19"/>
      <c r="AG28" s="18"/>
    </row>
    <row r="29" spans="1:33" x14ac:dyDescent="0.25">
      <c r="A29" s="2">
        <v>41639</v>
      </c>
      <c r="B29" s="53">
        <v>41364</v>
      </c>
      <c r="C29" s="54">
        <v>15</v>
      </c>
      <c r="D29" s="53">
        <v>41639</v>
      </c>
      <c r="E29" s="54">
        <v>5</v>
      </c>
      <c r="F29" s="54">
        <v>2533.0500000000002</v>
      </c>
      <c r="G29" s="55">
        <v>405060</v>
      </c>
      <c r="H29" s="56"/>
      <c r="I29" s="55">
        <v>628420</v>
      </c>
      <c r="J29" s="54">
        <v>8491.8337499999998</v>
      </c>
      <c r="K29" s="55">
        <v>368220</v>
      </c>
      <c r="L29" s="55">
        <v>152680</v>
      </c>
      <c r="M29" s="54">
        <f t="shared" si="19"/>
        <v>375.01430933571919</v>
      </c>
      <c r="N29" s="54">
        <v>89.917550058892814</v>
      </c>
      <c r="O29" s="54">
        <f t="shared" si="16"/>
        <v>28.170807571391148</v>
      </c>
      <c r="P29" s="57">
        <f t="shared" si="17"/>
        <v>5.9217149286433348E-3</v>
      </c>
      <c r="Q29" s="54">
        <f t="shared" si="18"/>
        <v>1.0016284979407886</v>
      </c>
      <c r="R29" s="49"/>
      <c r="S29" s="51"/>
      <c r="T29" s="35">
        <f t="shared" si="0"/>
        <v>0.23971920744674027</v>
      </c>
      <c r="Y29" s="11">
        <v>41547</v>
      </c>
      <c r="Z29" s="29">
        <f t="shared" si="2"/>
        <v>15</v>
      </c>
      <c r="AA29" s="12" t="s">
        <v>63</v>
      </c>
      <c r="AB29" s="46">
        <f>AB28</f>
        <v>3600</v>
      </c>
      <c r="AC29" s="17">
        <f t="shared" si="1"/>
        <v>54000</v>
      </c>
      <c r="AD29" s="19">
        <f t="shared" si="3"/>
        <v>-9118980</v>
      </c>
      <c r="AE29" s="39">
        <f t="shared" si="7"/>
        <v>54000</v>
      </c>
      <c r="AF29" s="19"/>
      <c r="AG29" s="18"/>
    </row>
    <row r="30" spans="1:33" x14ac:dyDescent="0.25">
      <c r="A30" s="2">
        <v>42004</v>
      </c>
      <c r="B30" s="53">
        <v>41729</v>
      </c>
      <c r="C30" s="54">
        <v>18</v>
      </c>
      <c r="D30" s="53">
        <v>42004</v>
      </c>
      <c r="E30" s="54">
        <v>5</v>
      </c>
      <c r="F30" s="54">
        <v>3244.95</v>
      </c>
      <c r="G30" s="55">
        <v>464080</v>
      </c>
      <c r="H30" s="56"/>
      <c r="I30" s="55">
        <v>778010</v>
      </c>
      <c r="J30" s="54">
        <v>8505.4434999999994</v>
      </c>
      <c r="K30" s="55">
        <v>447700</v>
      </c>
      <c r="L30" s="55">
        <v>196320</v>
      </c>
      <c r="M30" s="54">
        <f t="shared" si="19"/>
        <v>462.36004242459558</v>
      </c>
      <c r="N30" s="54">
        <v>115.41446208112875</v>
      </c>
      <c r="O30" s="54">
        <f t="shared" si="16"/>
        <v>28.115627292176036</v>
      </c>
      <c r="P30" s="57">
        <f t="shared" si="17"/>
        <v>5.54708084870337E-3</v>
      </c>
      <c r="Q30" s="54">
        <f t="shared" si="18"/>
        <v>1.0016026868166137</v>
      </c>
      <c r="R30" s="49"/>
      <c r="S30" s="51"/>
      <c r="T30" s="35">
        <f t="shared" si="0"/>
        <v>0.2496073047547222</v>
      </c>
      <c r="Y30" s="11">
        <v>41912</v>
      </c>
      <c r="Z30" s="29">
        <f t="shared" si="2"/>
        <v>18</v>
      </c>
      <c r="AA30" s="12" t="s">
        <v>64</v>
      </c>
      <c r="AB30" s="46">
        <f>AB29</f>
        <v>3600</v>
      </c>
      <c r="AC30" s="17">
        <f t="shared" si="1"/>
        <v>64800</v>
      </c>
      <c r="AD30" s="19">
        <f t="shared" si="3"/>
        <v>-11681820</v>
      </c>
      <c r="AE30" s="39">
        <f t="shared" si="7"/>
        <v>64800</v>
      </c>
      <c r="AF30" s="19"/>
      <c r="AG30" s="18"/>
    </row>
    <row r="31" spans="1:33" x14ac:dyDescent="0.25">
      <c r="A31" s="2">
        <v>42369</v>
      </c>
      <c r="B31" s="53">
        <v>42094</v>
      </c>
      <c r="C31" s="54">
        <v>20</v>
      </c>
      <c r="D31" s="53">
        <v>42369</v>
      </c>
      <c r="E31" s="54">
        <v>5</v>
      </c>
      <c r="F31" s="54">
        <v>3103.15</v>
      </c>
      <c r="G31" s="55">
        <v>537700</v>
      </c>
      <c r="H31" s="56"/>
      <c r="I31" s="55">
        <v>976790</v>
      </c>
      <c r="J31" s="54">
        <v>8519.0584999999992</v>
      </c>
      <c r="K31" s="55">
        <v>431410.00000000006</v>
      </c>
      <c r="L31" s="55">
        <v>233640</v>
      </c>
      <c r="M31" s="54">
        <f t="shared" si="19"/>
        <v>578.2969200763207</v>
      </c>
      <c r="N31" s="54">
        <v>137.11267605633805</v>
      </c>
      <c r="O31" s="54">
        <f t="shared" si="16"/>
        <v>22.63211607601438</v>
      </c>
      <c r="P31" s="57">
        <f t="shared" si="17"/>
        <v>6.4450638866957767E-3</v>
      </c>
      <c r="Q31" s="54">
        <f t="shared" si="18"/>
        <v>1.0016007395734272</v>
      </c>
      <c r="R31" s="49"/>
      <c r="S31" s="51"/>
      <c r="T31" s="35">
        <f t="shared" si="0"/>
        <v>0.23712356847270372</v>
      </c>
      <c r="Y31" s="11">
        <v>42277</v>
      </c>
      <c r="Z31" s="29">
        <f t="shared" si="2"/>
        <v>20</v>
      </c>
      <c r="AA31" s="12" t="s">
        <v>65</v>
      </c>
      <c r="AB31" s="46">
        <f t="shared" ref="AB31:AB33" si="20">AB30</f>
        <v>3600</v>
      </c>
      <c r="AC31" s="17">
        <f t="shared" si="1"/>
        <v>72000</v>
      </c>
      <c r="AD31" s="19">
        <f t="shared" si="3"/>
        <v>-11171340</v>
      </c>
      <c r="AE31" s="39">
        <f t="shared" si="7"/>
        <v>72000</v>
      </c>
      <c r="AF31" s="19"/>
      <c r="AG31" s="18"/>
    </row>
    <row r="32" spans="1:33" x14ac:dyDescent="0.25">
      <c r="A32" s="2">
        <v>42735</v>
      </c>
      <c r="B32" s="53">
        <v>42460</v>
      </c>
      <c r="C32" s="54">
        <v>20</v>
      </c>
      <c r="D32" s="53">
        <v>42735</v>
      </c>
      <c r="E32" s="54">
        <v>5</v>
      </c>
      <c r="F32" s="54">
        <v>3058.5</v>
      </c>
      <c r="G32" s="55">
        <v>656300</v>
      </c>
      <c r="H32" s="56"/>
      <c r="I32" s="55">
        <v>1248450</v>
      </c>
      <c r="J32" s="54">
        <v>8530.3926499999998</v>
      </c>
      <c r="K32" s="55">
        <v>335210</v>
      </c>
      <c r="L32" s="55">
        <v>213060</v>
      </c>
      <c r="M32" s="54">
        <f t="shared" si="19"/>
        <v>736.76584667529937</v>
      </c>
      <c r="N32" s="54">
        <v>124.88862837045721</v>
      </c>
      <c r="O32" s="54">
        <f t="shared" ref="O32:O36" si="21">F32/N32</f>
        <v>24.489819769079133</v>
      </c>
      <c r="P32" s="57">
        <f t="shared" si="17"/>
        <v>6.5391531796632337E-3</v>
      </c>
      <c r="Q32" s="54">
        <f t="shared" si="18"/>
        <v>1.0013304463163388</v>
      </c>
      <c r="R32" s="49"/>
      <c r="S32" s="51"/>
      <c r="T32" s="35">
        <f t="shared" si="0"/>
        <v>0.16950145065574265</v>
      </c>
      <c r="Y32" s="11">
        <v>42643</v>
      </c>
      <c r="Z32" s="29">
        <f t="shared" si="2"/>
        <v>20</v>
      </c>
      <c r="AA32" s="12" t="s">
        <v>66</v>
      </c>
      <c r="AB32" s="46">
        <f t="shared" si="20"/>
        <v>3600</v>
      </c>
      <c r="AC32" s="17">
        <f t="shared" si="1"/>
        <v>72000</v>
      </c>
      <c r="AD32" s="19">
        <f t="shared" si="3"/>
        <v>-11010600</v>
      </c>
      <c r="AE32" s="39">
        <f t="shared" si="7"/>
        <v>72000</v>
      </c>
      <c r="AF32" s="19"/>
      <c r="AG32" s="18"/>
    </row>
    <row r="33" spans="1:34" x14ac:dyDescent="0.25">
      <c r="A33" s="2">
        <v>43100</v>
      </c>
      <c r="B33" s="53">
        <v>42825</v>
      </c>
      <c r="C33" s="54">
        <v>20</v>
      </c>
      <c r="D33" s="53">
        <v>43100</v>
      </c>
      <c r="E33" s="54">
        <v>5</v>
      </c>
      <c r="F33" s="54">
        <v>2414.4</v>
      </c>
      <c r="G33" s="55">
        <v>693070</v>
      </c>
      <c r="H33" s="56"/>
      <c r="I33" s="55">
        <v>1217920</v>
      </c>
      <c r="J33" s="54">
        <v>8287.0956499999993</v>
      </c>
      <c r="K33" s="55">
        <v>491850</v>
      </c>
      <c r="L33" s="55">
        <v>129209.99999999999</v>
      </c>
      <c r="M33" s="54">
        <f t="shared" si="19"/>
        <v>739.8292160716162</v>
      </c>
      <c r="N33" s="54">
        <v>77.978273989136994</v>
      </c>
      <c r="O33" s="54">
        <f t="shared" si="21"/>
        <v>30.962470397028095</v>
      </c>
      <c r="P33" s="57">
        <f t="shared" si="17"/>
        <v>8.2836315440689198E-3</v>
      </c>
      <c r="Q33" s="54">
        <f t="shared" si="18"/>
        <v>0.97147880408529608</v>
      </c>
      <c r="R33" s="49"/>
      <c r="S33" s="51"/>
      <c r="T33" s="35">
        <f t="shared" si="0"/>
        <v>0.10537371742373344</v>
      </c>
      <c r="Y33" s="11">
        <v>43008</v>
      </c>
      <c r="Z33" s="29">
        <f t="shared" si="2"/>
        <v>20</v>
      </c>
      <c r="AA33" s="12" t="s">
        <v>67</v>
      </c>
      <c r="AB33" s="46">
        <f t="shared" si="20"/>
        <v>3600</v>
      </c>
      <c r="AC33" s="17">
        <f t="shared" si="1"/>
        <v>72000</v>
      </c>
      <c r="AD33" s="19">
        <f t="shared" si="3"/>
        <v>-8691840</v>
      </c>
      <c r="AE33" s="39">
        <f t="shared" si="7"/>
        <v>72000</v>
      </c>
      <c r="AF33" s="19"/>
      <c r="AG33" s="18"/>
    </row>
    <row r="34" spans="1:34" x14ac:dyDescent="0.25">
      <c r="A34" s="2">
        <v>43465</v>
      </c>
      <c r="B34" s="53">
        <v>43190</v>
      </c>
      <c r="C34" s="54">
        <v>20</v>
      </c>
      <c r="D34" s="53">
        <v>43465</v>
      </c>
      <c r="E34" s="54">
        <v>5</v>
      </c>
      <c r="F34" s="54">
        <v>2617</v>
      </c>
      <c r="G34" s="55">
        <v>696800</v>
      </c>
      <c r="H34" s="56"/>
      <c r="I34" s="55">
        <v>1248860</v>
      </c>
      <c r="J34" s="54">
        <v>8295.5553500000005</v>
      </c>
      <c r="K34" s="55">
        <v>507139.99999999994</v>
      </c>
      <c r="L34" s="55">
        <v>94680</v>
      </c>
      <c r="M34" s="54">
        <f t="shared" si="19"/>
        <v>757.72838725619488</v>
      </c>
      <c r="N34" s="54">
        <v>57.070524412296564</v>
      </c>
      <c r="O34" s="54">
        <f t="shared" si="21"/>
        <v>45.855544993662868</v>
      </c>
      <c r="P34" s="57">
        <f t="shared" si="17"/>
        <v>7.6423385555980132E-3</v>
      </c>
      <c r="Q34" s="59">
        <f t="shared" si="18"/>
        <v>1.0010208280870996</v>
      </c>
      <c r="R34" s="49"/>
      <c r="S34" s="51"/>
      <c r="T34" s="35">
        <f t="shared" si="0"/>
        <v>7.5312875639833202E-2</v>
      </c>
      <c r="Y34" s="11">
        <v>43373</v>
      </c>
      <c r="Z34" s="29">
        <f t="shared" si="2"/>
        <v>20</v>
      </c>
      <c r="AA34" s="12" t="s">
        <v>68</v>
      </c>
      <c r="AB34" s="46">
        <f>AB33</f>
        <v>3600</v>
      </c>
      <c r="AC34" s="17">
        <f t="shared" si="1"/>
        <v>72000</v>
      </c>
      <c r="AD34" s="19">
        <f t="shared" si="3"/>
        <v>-9421200</v>
      </c>
      <c r="AE34" s="39">
        <f t="shared" si="7"/>
        <v>72000</v>
      </c>
      <c r="AF34" s="19"/>
      <c r="AG34" s="18"/>
    </row>
    <row r="35" spans="1:34" x14ac:dyDescent="0.25">
      <c r="A35" s="2">
        <v>43830</v>
      </c>
      <c r="B35" s="53">
        <v>43555</v>
      </c>
      <c r="C35" s="54">
        <v>20</v>
      </c>
      <c r="D35" s="53">
        <v>43830</v>
      </c>
      <c r="E35" s="54">
        <v>5</v>
      </c>
      <c r="F35" s="54">
        <v>2877.15</v>
      </c>
      <c r="G35" s="55">
        <v>719100</v>
      </c>
      <c r="H35" s="56"/>
      <c r="I35" s="55">
        <v>1399410</v>
      </c>
      <c r="J35" s="54">
        <v>8303.3073999999997</v>
      </c>
      <c r="K35" s="55">
        <v>383810</v>
      </c>
      <c r="L35" s="55">
        <v>195000</v>
      </c>
      <c r="M35" s="54">
        <f t="shared" si="19"/>
        <v>847.6822786303203</v>
      </c>
      <c r="N35" s="54">
        <v>117.39915713425647</v>
      </c>
      <c r="O35" s="54">
        <f t="shared" si="21"/>
        <v>24.507416153846155</v>
      </c>
      <c r="P35" s="57">
        <f t="shared" si="17"/>
        <v>6.9513233581843144E-3</v>
      </c>
      <c r="Q35" s="59">
        <f t="shared" si="18"/>
        <v>1.0009344823430055</v>
      </c>
      <c r="R35" s="49"/>
      <c r="S35" s="51"/>
      <c r="T35" s="35">
        <f t="shared" si="0"/>
        <v>0.13852252370914825</v>
      </c>
      <c r="Y35" s="11">
        <v>43738</v>
      </c>
      <c r="Z35" s="29">
        <f t="shared" si="2"/>
        <v>20</v>
      </c>
      <c r="AA35" s="12" t="s">
        <v>69</v>
      </c>
      <c r="AB35" s="47">
        <f>AB34</f>
        <v>3600</v>
      </c>
      <c r="AC35" s="17">
        <f t="shared" si="1"/>
        <v>72000</v>
      </c>
      <c r="AD35" s="19">
        <f t="shared" si="3"/>
        <v>-10357740</v>
      </c>
      <c r="AE35" s="39">
        <f t="shared" si="7"/>
        <v>72000</v>
      </c>
      <c r="AF35" s="19"/>
      <c r="AG35" s="18"/>
    </row>
    <row r="36" spans="1:34" ht="15.75" thickBot="1" x14ac:dyDescent="0.3">
      <c r="A36" s="2">
        <v>43921</v>
      </c>
      <c r="B36" s="53">
        <v>43921</v>
      </c>
      <c r="C36" s="54">
        <v>25</v>
      </c>
      <c r="D36" s="53">
        <v>43921</v>
      </c>
      <c r="E36" s="54">
        <v>5</v>
      </c>
      <c r="F36" s="54">
        <v>3117.1</v>
      </c>
      <c r="G36" s="55">
        <v>685030</v>
      </c>
      <c r="H36" s="56"/>
      <c r="I36" s="55">
        <v>1561630</v>
      </c>
      <c r="J36" s="54">
        <v>8308.6041000000005</v>
      </c>
      <c r="K36" s="55">
        <v>221019.99999999997</v>
      </c>
      <c r="L36" s="55">
        <v>202600</v>
      </c>
      <c r="M36" s="54">
        <f t="shared" si="19"/>
        <v>944.76676539444225</v>
      </c>
      <c r="N36" s="54">
        <v>121.90132370637785</v>
      </c>
      <c r="O36" s="54">
        <f t="shared" si="21"/>
        <v>25.570682132280357</v>
      </c>
      <c r="P36" s="57">
        <f t="shared" si="17"/>
        <v>8.0202752558467816E-3</v>
      </c>
      <c r="Q36" s="54">
        <f t="shared" si="18"/>
        <v>1.0006379024339145</v>
      </c>
      <c r="R36" s="49"/>
      <c r="S36" s="51"/>
      <c r="T36" s="35">
        <f t="shared" si="0"/>
        <v>0.12904963255944946</v>
      </c>
      <c r="Y36" s="30">
        <v>43921</v>
      </c>
      <c r="Z36" s="31">
        <f>F36</f>
        <v>3117.1</v>
      </c>
      <c r="AA36" s="22" t="s">
        <v>70</v>
      </c>
      <c r="AB36" s="48">
        <f>AB35</f>
        <v>3600</v>
      </c>
      <c r="AC36" s="24">
        <f t="shared" si="1"/>
        <v>11221560</v>
      </c>
      <c r="AD36" s="23">
        <f t="shared" si="3"/>
        <v>-11221560</v>
      </c>
      <c r="AE36" s="40">
        <f>AC36</f>
        <v>11221560</v>
      </c>
      <c r="AF36" s="23"/>
      <c r="AG36" s="25"/>
    </row>
    <row r="37" spans="1:34" x14ac:dyDescent="0.25">
      <c r="F37" s="3"/>
      <c r="Y37" s="14" t="s">
        <v>73</v>
      </c>
      <c r="Z37" s="15"/>
      <c r="AA37" s="15"/>
      <c r="AB37" s="15"/>
      <c r="AC37" s="32">
        <f>XIRR(AC2:AC36,Y2:Y36)</f>
        <v>0.44350938200950618</v>
      </c>
      <c r="AD37" s="15"/>
      <c r="AE37" s="16"/>
      <c r="AF37" s="15"/>
      <c r="AG37" s="16"/>
    </row>
    <row r="38" spans="1:34" ht="15.75" thickBot="1" x14ac:dyDescent="0.3">
      <c r="F38" s="3"/>
      <c r="Y38" s="33" t="s">
        <v>74</v>
      </c>
      <c r="Z38" s="22"/>
      <c r="AA38" s="22"/>
      <c r="AB38" s="22"/>
      <c r="AC38" s="34">
        <f>YEARFRAC(Y2,Y36)</f>
        <v>33.591666666666669</v>
      </c>
      <c r="AD38" s="22"/>
      <c r="AE38" s="25"/>
      <c r="AF38" s="22"/>
      <c r="AG38" s="25"/>
    </row>
    <row r="39" spans="1:34" x14ac:dyDescent="0.25">
      <c r="F39" s="3"/>
    </row>
    <row r="40" spans="1:34" x14ac:dyDescent="0.25">
      <c r="F40" s="3"/>
    </row>
    <row r="41" spans="1:34" x14ac:dyDescent="0.25">
      <c r="Y41" s="13" t="s">
        <v>75</v>
      </c>
      <c r="AC41" s="8">
        <v>31652</v>
      </c>
      <c r="AE41">
        <f>XIRR(AE2:AE36,Y2:Y36)</f>
        <v>0.44350938200950618</v>
      </c>
    </row>
    <row r="42" spans="1:34" ht="15.75" thickBot="1" x14ac:dyDescent="0.3">
      <c r="Y42" s="13" t="s">
        <v>76</v>
      </c>
      <c r="AC42" s="8">
        <v>43921</v>
      </c>
    </row>
    <row r="43" spans="1:34" ht="15.75" thickBot="1" x14ac:dyDescent="0.3">
      <c r="A43" t="s">
        <v>85</v>
      </c>
      <c r="Y43" s="44" t="s">
        <v>77</v>
      </c>
      <c r="Z43" s="45" t="s">
        <v>13</v>
      </c>
      <c r="AA43" s="44" t="s">
        <v>14</v>
      </c>
      <c r="AB43" s="44" t="s">
        <v>79</v>
      </c>
      <c r="AC43" s="44" t="s">
        <v>78</v>
      </c>
      <c r="AD43" s="44" t="s">
        <v>80</v>
      </c>
      <c r="AH43" t="s">
        <v>81</v>
      </c>
    </row>
    <row r="44" spans="1:34" ht="15.75" thickBot="1" x14ac:dyDescent="0.3">
      <c r="A44" t="str">
        <f t="shared" ref="A44:A48" si="22">Y44</f>
        <v>1986-1990</v>
      </c>
      <c r="L44" s="35">
        <f>((L6/L3)^((1/4)-1))</f>
        <v>0.50793493715619109</v>
      </c>
      <c r="O44" s="3">
        <f>AVERAGE(O3:O5)</f>
        <v>12.722738654147106</v>
      </c>
      <c r="P44" s="1">
        <f>AVERAGE(P3:P5)</f>
        <v>3.4286062097156553E-2</v>
      </c>
      <c r="T44" s="1">
        <f>AVERAGE(T3:T5)</f>
        <v>0.30286795964781238</v>
      </c>
      <c r="Y44" s="41" t="s">
        <v>97</v>
      </c>
      <c r="Z44" s="42">
        <v>12.722738654147106</v>
      </c>
      <c r="AA44" s="43">
        <v>3.4286062097156553E-2</v>
      </c>
      <c r="AB44" s="43">
        <v>0.30286795964781238</v>
      </c>
      <c r="AC44" s="43">
        <v>0.83561412096023568</v>
      </c>
      <c r="AD44" s="43">
        <v>0.50793493715619109</v>
      </c>
      <c r="AG44" s="1"/>
    </row>
    <row r="45" spans="1:34" ht="15.75" thickBot="1" x14ac:dyDescent="0.3">
      <c r="A45" t="str">
        <f t="shared" si="22"/>
        <v>1990-2000</v>
      </c>
      <c r="L45" s="64" t="s">
        <v>22</v>
      </c>
      <c r="O45" s="64" t="s">
        <v>22</v>
      </c>
      <c r="P45" s="65" t="s">
        <v>22</v>
      </c>
      <c r="T45" s="65" t="s">
        <v>22</v>
      </c>
      <c r="Y45" s="41" t="s">
        <v>82</v>
      </c>
      <c r="Z45" s="67" t="s">
        <v>22</v>
      </c>
      <c r="AA45" s="67" t="s">
        <v>22</v>
      </c>
      <c r="AB45" s="67" t="s">
        <v>22</v>
      </c>
      <c r="AC45" s="63">
        <v>0.64126612544059769</v>
      </c>
      <c r="AD45" s="67" t="s">
        <v>22</v>
      </c>
      <c r="AG45" s="1"/>
    </row>
    <row r="46" spans="1:34" ht="15.75" thickBot="1" x14ac:dyDescent="0.3">
      <c r="A46" t="str">
        <f t="shared" si="22"/>
        <v>2000-2010</v>
      </c>
      <c r="L46" s="35">
        <f>((L26/L17)^(1/9)-1)</f>
        <v>-3.3009047433137151E-2</v>
      </c>
      <c r="O46" s="3">
        <f>AVERAGE(O17:O26)</f>
        <v>76.574713244759735</v>
      </c>
      <c r="P46" s="1">
        <f>AVERAGE(P17:P26)</f>
        <v>5.8548809634232368E-3</v>
      </c>
      <c r="T46" s="1">
        <f>AVERAGE(T17:T26)</f>
        <v>0.11599439021663363</v>
      </c>
      <c r="Y46" s="41" t="s">
        <v>83</v>
      </c>
      <c r="Z46" s="42">
        <v>76.574713244759735</v>
      </c>
      <c r="AA46" s="43">
        <v>5.8548809634232368E-3</v>
      </c>
      <c r="AB46" s="63">
        <v>0.11599439021663363</v>
      </c>
      <c r="AC46" s="63">
        <v>0.18414730429649354</v>
      </c>
      <c r="AD46" s="63">
        <v>-3.3009047433137151E-2</v>
      </c>
      <c r="AG46" s="1"/>
    </row>
    <row r="47" spans="1:34" ht="15.75" thickBot="1" x14ac:dyDescent="0.3">
      <c r="A47" t="str">
        <f t="shared" si="22"/>
        <v>2010-2020</v>
      </c>
      <c r="L47" s="35">
        <f>((L36/L26)^(1/10)-1)</f>
        <v>0.34216781051916723</v>
      </c>
      <c r="O47" s="3">
        <f>AVERAGE(O27:O36)</f>
        <v>28.087118833988796</v>
      </c>
      <c r="P47" s="1">
        <f>AVERAGE(P27:P36)</f>
        <v>6.9999910020259225E-3</v>
      </c>
      <c r="T47" s="1">
        <f>AVERAGE(T27:T36)</f>
        <v>0.18527125436361505</v>
      </c>
      <c r="Y47" s="41" t="s">
        <v>84</v>
      </c>
      <c r="Z47" s="42">
        <v>28.087118833988796</v>
      </c>
      <c r="AA47" s="43">
        <v>6.9999910020259225E-3</v>
      </c>
      <c r="AB47" s="43">
        <v>0.18527125436361505</v>
      </c>
      <c r="AC47" s="43">
        <v>7.5925937294960055E-2</v>
      </c>
      <c r="AD47" s="43">
        <v>0.34216781051916723</v>
      </c>
      <c r="AG47" s="1"/>
    </row>
    <row r="48" spans="1:34" ht="15.75" thickBot="1" x14ac:dyDescent="0.3">
      <c r="A48" t="str">
        <f t="shared" si="22"/>
        <v>1986-2020</v>
      </c>
      <c r="L48" s="35">
        <f>((L36/L3)^(1/34)-1)</f>
        <v>0.27106464029121335</v>
      </c>
      <c r="O48" s="3">
        <f>AVERAGE(O3:O36)</f>
        <v>43.617781143515415</v>
      </c>
      <c r="P48" s="1">
        <f>AVERAGE(P3:P36)</f>
        <v>9.5978946841565656E-3</v>
      </c>
      <c r="T48" s="1">
        <f>AVERAGE(T3:T36)</f>
        <v>0.24697906096404468</v>
      </c>
      <c r="Y48" s="41" t="s">
        <v>98</v>
      </c>
      <c r="Z48" s="42">
        <v>43.617781143515415</v>
      </c>
      <c r="AA48" s="43">
        <v>9.5978946841565656E-3</v>
      </c>
      <c r="AB48" s="43">
        <v>0.24697906096404468</v>
      </c>
      <c r="AC48" s="43">
        <v>0.44350938200950618</v>
      </c>
      <c r="AD48" s="43">
        <v>0.27106464029121335</v>
      </c>
      <c r="AG48" s="1"/>
    </row>
    <row r="51" spans="1:1" x14ac:dyDescent="0.25">
      <c r="A51" t="s">
        <v>37</v>
      </c>
    </row>
  </sheetData>
  <dataValidations count="1">
    <dataValidation type="list" allowBlank="1" showInputMessage="1" showErrorMessage="1" sqref="AC41:AC42">
      <formula1>$Y$2:$Y$36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DRL 1991 onwards BSE Monthly Pr</vt:lpstr>
      <vt:lpstr>DRL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2020-08-30T05:23:01Z</dcterms:created>
  <dcterms:modified xsi:type="dcterms:W3CDTF">2020-09-01T08:42:48Z</dcterms:modified>
</cp:coreProperties>
</file>