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3" sheetId="2" r:id="rId5"/>
  </sheets>
  <definedNames/>
  <calcPr/>
</workbook>
</file>

<file path=xl/sharedStrings.xml><?xml version="1.0" encoding="utf-8"?>
<sst xmlns="http://schemas.openxmlformats.org/spreadsheetml/2006/main" count="121" uniqueCount="98">
  <si>
    <t>Business segments</t>
  </si>
  <si>
    <t xml:space="preserve">As on FY 25 metrics </t>
  </si>
  <si>
    <t>Multiple</t>
  </si>
  <si>
    <t>Valuation</t>
  </si>
  <si>
    <t>Ownership</t>
  </si>
  <si>
    <t>Value to edelweiss</t>
  </si>
  <si>
    <t>Triggers</t>
  </si>
  <si>
    <t>Alternative Asset Mgt</t>
  </si>
  <si>
    <t>PAT - 230 cr</t>
  </si>
  <si>
    <t>Q1FY27 IPO</t>
  </si>
  <si>
    <t xml:space="preserve">Mutual Fund </t>
  </si>
  <si>
    <t>AUM - 1,52,200</t>
  </si>
  <si>
    <t>Valuing based on westbridge round (450 cr for 15% stake)</t>
  </si>
  <si>
    <t>Stake sold</t>
  </si>
  <si>
    <t>Asset reconstruction</t>
  </si>
  <si>
    <t>PAT - 385 Cr</t>
  </si>
  <si>
    <t>Counter-cyclical</t>
  </si>
  <si>
    <t>NBFC</t>
  </si>
  <si>
    <t>Book Value - 2,124 Cr</t>
  </si>
  <si>
    <t>Retail lending/CO Lending</t>
  </si>
  <si>
    <t xml:space="preserve">Housing Finance </t>
  </si>
  <si>
    <t>Book Value - 832 Cr</t>
  </si>
  <si>
    <t>ROE improvement</t>
  </si>
  <si>
    <t xml:space="preserve">General Insurance </t>
  </si>
  <si>
    <t>PAT - (48 crs)</t>
  </si>
  <si>
    <t>FY27 Break Even</t>
  </si>
  <si>
    <t>Life Insurance</t>
  </si>
  <si>
    <t>Embedded Value - 2,219 Cr</t>
  </si>
  <si>
    <t>Total Business Value</t>
  </si>
  <si>
    <t>Shares outstanding</t>
  </si>
  <si>
    <t>PerPer value of Share</t>
  </si>
  <si>
    <t xml:space="preserve">Hold co Discount </t>
  </si>
  <si>
    <t xml:space="preserve">Value of the company </t>
  </si>
  <si>
    <t>What's value per share?</t>
  </si>
  <si>
    <t>Peer Comparison - Mutual Fund business</t>
  </si>
  <si>
    <t>AUM (cr)</t>
  </si>
  <si>
    <t>Market Cap (cr)</t>
  </si>
  <si>
    <t>Market cap / AUM</t>
  </si>
  <si>
    <t>PE</t>
  </si>
  <si>
    <t>Valuation given to equity AUM</t>
  </si>
  <si>
    <t>Valuation given to Debt AUM</t>
  </si>
  <si>
    <t>Equity AUM</t>
  </si>
  <si>
    <t>Debt AUM</t>
  </si>
  <si>
    <t>Edelwiess Mutual Fund</t>
  </si>
  <si>
    <t>HDFC AMC</t>
  </si>
  <si>
    <t>Giving 3% to equity AUM</t>
  </si>
  <si>
    <t>Giving 1% to Debt AUM</t>
  </si>
  <si>
    <t xml:space="preserve">Nippon AMC </t>
  </si>
  <si>
    <t>Aditya Birla Sunlife AMC</t>
  </si>
  <si>
    <t>UTI AMC</t>
  </si>
  <si>
    <t>Peer Comparison - NBFC</t>
  </si>
  <si>
    <t>AUM</t>
  </si>
  <si>
    <t>MCAP</t>
  </si>
  <si>
    <t>PB</t>
  </si>
  <si>
    <t>GNPA %</t>
  </si>
  <si>
    <t>NNPA %</t>
  </si>
  <si>
    <t>NIM %</t>
  </si>
  <si>
    <t>Edelwiess NBFC</t>
  </si>
  <si>
    <t>2.1%*</t>
  </si>
  <si>
    <t>&gt;&gt; net revenue / closing AUM</t>
  </si>
  <si>
    <t>Poonawalla</t>
  </si>
  <si>
    <t>Five-star finance</t>
  </si>
  <si>
    <t>Ujjivan small finance</t>
  </si>
  <si>
    <t>Equitas Small Finance Bank Ltd</t>
  </si>
  <si>
    <t>Peer Comparison - Home Finance</t>
  </si>
  <si>
    <t>Book value</t>
  </si>
  <si>
    <t>Edelwiess Home finance</t>
  </si>
  <si>
    <t>5%*</t>
  </si>
  <si>
    <t>Home First Finance Company India Ltd</t>
  </si>
  <si>
    <t>Aptus Value Housing Finance India Ltd</t>
  </si>
  <si>
    <t>AAVAS Financiers Ltd</t>
  </si>
  <si>
    <t xml:space="preserve">Peer Comparison - Life Insurance </t>
  </si>
  <si>
    <t>Embedded Value</t>
  </si>
  <si>
    <t>P / EV</t>
  </si>
  <si>
    <t>EDELWEISS TOKYO LI</t>
  </si>
  <si>
    <t>HDFC Life Insurance Company Ltd</t>
  </si>
  <si>
    <t>SBI Life Insurance Company Ltd</t>
  </si>
  <si>
    <t>Max Financial Services Ltd</t>
  </si>
  <si>
    <t>ICICI Prudential Life Insurance Company Ltd</t>
  </si>
  <si>
    <t>Life Insurance Corporation of India</t>
  </si>
  <si>
    <t xml:space="preserve">Peer Comparison - General Insurance </t>
  </si>
  <si>
    <t>Book Value</t>
  </si>
  <si>
    <t>Growth %</t>
  </si>
  <si>
    <t>Combined Ratio</t>
  </si>
  <si>
    <t>Edelweiss General Insurance</t>
  </si>
  <si>
    <t>ICICI Lombard General Insurance Ltd</t>
  </si>
  <si>
    <t>Star Health &amp; Allied Insurance Ltd</t>
  </si>
  <si>
    <t>Go Digit General Insurance Ltd</t>
  </si>
  <si>
    <t>Name</t>
  </si>
  <si>
    <t>Mcap (Rs. Bn)</t>
  </si>
  <si>
    <t>Embedded Value (Rs. Bn)</t>
  </si>
  <si>
    <t>P/EV</t>
  </si>
  <si>
    <t>AUM (Rs. Bn)</t>
  </si>
  <si>
    <t>13M Persistency</t>
  </si>
  <si>
    <t>EFSL</t>
  </si>
  <si>
    <t>Equity (Rs. Bn)</t>
  </si>
  <si>
    <t>P/B</t>
  </si>
  <si>
    <t>GWP (Rs. Bn)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</si>
</sst>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left" readingOrder="0"/>
    </xf>
    <xf borderId="1" fillId="0" fontId="2" numFmtId="1" xfId="0" applyBorder="1" applyFont="1" applyNumberFormat="1"/>
    <xf borderId="1" fillId="0" fontId="2" numFmtId="9" xfId="0" applyAlignment="1" applyBorder="1" applyFont="1" applyNumberFormat="1">
      <alignment readingOrder="0"/>
    </xf>
    <xf borderId="1" fillId="0" fontId="2" numFmtId="0" xfId="0" applyBorder="1" applyFont="1"/>
    <xf borderId="1" fillId="0" fontId="2" numFmtId="0" xfId="0" applyAlignment="1" applyBorder="1" applyFont="1">
      <alignment readingOrder="0" shrinkToFit="0" wrapText="1"/>
    </xf>
    <xf borderId="1" fillId="0" fontId="2" numFmtId="1" xfId="0" applyAlignment="1" applyBorder="1" applyFont="1" applyNumberFormat="1">
      <alignment readingOrder="0"/>
    </xf>
    <xf borderId="1" fillId="2" fontId="2" numFmtId="0" xfId="0" applyAlignment="1" applyBorder="1" applyFill="1" applyFont="1">
      <alignment readingOrder="0"/>
    </xf>
    <xf borderId="1" fillId="2" fontId="2" numFmtId="0" xfId="0" applyBorder="1" applyFont="1"/>
    <xf borderId="1" fillId="2" fontId="2" numFmtId="9" xfId="0" applyAlignment="1" applyBorder="1" applyFont="1" applyNumberFormat="1">
      <alignment readingOrder="0"/>
    </xf>
    <xf borderId="2" fillId="0" fontId="2" numFmtId="0" xfId="0" applyAlignment="1" applyBorder="1" applyFont="1">
      <alignment readingOrder="0"/>
    </xf>
    <xf borderId="2" fillId="0" fontId="2" numFmtId="0" xfId="0" applyBorder="1" applyFont="1"/>
    <xf borderId="2" fillId="0" fontId="2" numFmtId="9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" xfId="0" applyAlignment="1" applyFont="1" applyNumberFormat="1">
      <alignment readingOrder="0"/>
    </xf>
    <xf borderId="3" fillId="3" fontId="2" numFmtId="0" xfId="0" applyAlignment="1" applyBorder="1" applyFill="1" applyFont="1">
      <alignment readingOrder="0"/>
    </xf>
    <xf borderId="3" fillId="3" fontId="2" numFmtId="0" xfId="0" applyBorder="1" applyFont="1"/>
    <xf borderId="3" fillId="3" fontId="2" numFmtId="9" xfId="0" applyAlignment="1" applyBorder="1" applyFont="1" applyNumberFormat="1">
      <alignment readingOrder="0"/>
    </xf>
    <xf borderId="0" fillId="0" fontId="1" numFmtId="1" xfId="0" applyFont="1" applyNumberFormat="1"/>
    <xf borderId="0" fillId="0" fontId="2" numFmtId="0" xfId="0" applyAlignment="1" applyFont="1">
      <alignment readingOrder="0"/>
    </xf>
    <xf borderId="0" fillId="0" fontId="2" numFmtId="1" xfId="0" applyFont="1" applyNumberFormat="1"/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vertical="bottom" wrapText="1"/>
    </xf>
    <xf borderId="1" fillId="4" fontId="2" numFmtId="0" xfId="0" applyAlignment="1" applyBorder="1" applyFill="1" applyFont="1">
      <alignment horizontal="center" readingOrder="0"/>
    </xf>
    <xf borderId="1" fillId="4" fontId="2" numFmtId="1" xfId="0" applyAlignment="1" applyBorder="1" applyFont="1" applyNumberFormat="1">
      <alignment horizontal="center" readingOrder="0"/>
    </xf>
    <xf borderId="1" fillId="4" fontId="2" numFmtId="10" xfId="0" applyAlignment="1" applyBorder="1" applyFont="1" applyNumberFormat="1">
      <alignment horizontal="center"/>
    </xf>
    <xf borderId="1" fillId="4" fontId="2" numFmtId="1" xfId="0" applyAlignment="1" applyBorder="1" applyFont="1" applyNumberFormat="1">
      <alignment horizontal="center"/>
    </xf>
    <xf borderId="1" fillId="0" fontId="4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horizontal="right" vertical="bottom"/>
    </xf>
    <xf borderId="1" fillId="0" fontId="2" numFmtId="0" xfId="0" applyAlignment="1" applyBorder="1" applyFont="1">
      <alignment horizontal="center" readingOrder="0"/>
    </xf>
    <xf borderId="1" fillId="0" fontId="2" numFmtId="3" xfId="0" applyAlignment="1" applyBorder="1" applyFont="1" applyNumberFormat="1">
      <alignment horizontal="center" readingOrder="0"/>
    </xf>
    <xf borderId="1" fillId="0" fontId="2" numFmtId="10" xfId="0" applyAlignment="1" applyBorder="1" applyFont="1" applyNumberFormat="1">
      <alignment horizontal="center"/>
    </xf>
    <xf borderId="1" fillId="4" fontId="2" numFmtId="0" xfId="0" applyAlignment="1" applyBorder="1" applyFont="1">
      <alignment readingOrder="0"/>
    </xf>
    <xf borderId="1" fillId="4" fontId="2" numFmtId="3" xfId="0" applyAlignment="1" applyBorder="1" applyFont="1" applyNumberFormat="1">
      <alignment readingOrder="0"/>
    </xf>
    <xf borderId="1" fillId="4" fontId="2" numFmtId="0" xfId="0" applyBorder="1" applyFont="1"/>
    <xf borderId="1" fillId="4" fontId="2" numFmtId="10" xfId="0" applyAlignment="1" applyBorder="1" applyFont="1" applyNumberFormat="1">
      <alignment readingOrder="0"/>
    </xf>
    <xf borderId="1" fillId="4" fontId="2" numFmtId="0" xfId="0" applyAlignment="1" applyBorder="1" applyFont="1">
      <alignment horizontal="right" readingOrder="0"/>
    </xf>
    <xf borderId="0" fillId="4" fontId="2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1" fillId="0" fontId="2" numFmtId="10" xfId="0" applyAlignment="1" applyBorder="1" applyFont="1" applyNumberFormat="1">
      <alignment readingOrder="0"/>
    </xf>
    <xf borderId="1" fillId="0" fontId="2" numFmtId="3" xfId="0" applyAlignment="1" applyBorder="1" applyFont="1" applyNumberFormat="1">
      <alignment readingOrder="0"/>
    </xf>
    <xf borderId="1" fillId="0" fontId="2" numFmtId="0" xfId="0" applyAlignment="1" applyBorder="1" applyFont="1">
      <alignment horizontal="right" readingOrder="0"/>
    </xf>
    <xf borderId="1" fillId="3" fontId="2" numFmtId="164" xfId="0" applyAlignment="1" applyBorder="1" applyFont="1" applyNumberFormat="1">
      <alignment readingOrder="0"/>
    </xf>
    <xf borderId="1" fillId="3" fontId="2" numFmtId="0" xfId="0" applyAlignment="1" applyBorder="1" applyFont="1">
      <alignment readingOrder="0"/>
    </xf>
    <xf borderId="1" fillId="4" fontId="2" numFmtId="9" xfId="0" applyAlignment="1" applyBorder="1" applyFont="1" applyNumberFormat="1">
      <alignment readingOrder="0"/>
    </xf>
    <xf borderId="1" fillId="0" fontId="2" numFmtId="164" xfId="0" applyAlignment="1" applyBorder="1" applyFont="1" applyNumberFormat="1">
      <alignment readingOrder="0"/>
    </xf>
    <xf borderId="0" fillId="0" fontId="2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0.5"/>
    <col customWidth="1" min="3" max="3" width="26.5"/>
    <col customWidth="1" min="4" max="4" width="23.63"/>
    <col customWidth="1" min="5" max="5" width="14.75"/>
    <col customWidth="1" min="7" max="7" width="16.38"/>
    <col customWidth="1" min="8" max="8" width="21.13"/>
  </cols>
  <sheetData>
    <row r="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>
      <c r="B4" s="2" t="s">
        <v>7</v>
      </c>
      <c r="C4" s="2" t="s">
        <v>8</v>
      </c>
      <c r="D4" s="3">
        <v>30.0</v>
      </c>
      <c r="E4" s="4">
        <f>D4*230</f>
        <v>6900</v>
      </c>
      <c r="F4" s="5">
        <v>1.0</v>
      </c>
      <c r="G4" s="6">
        <f t="shared" ref="G4:G10" si="1">E4*F4</f>
        <v>6900</v>
      </c>
      <c r="H4" s="2" t="s">
        <v>9</v>
      </c>
    </row>
    <row r="5">
      <c r="B5" s="2" t="s">
        <v>10</v>
      </c>
      <c r="C5" s="2" t="s">
        <v>11</v>
      </c>
      <c r="D5" s="7" t="s">
        <v>12</v>
      </c>
      <c r="E5" s="8">
        <v>3000.0</v>
      </c>
      <c r="F5" s="5">
        <v>0.85</v>
      </c>
      <c r="G5" s="6">
        <f t="shared" si="1"/>
        <v>2550</v>
      </c>
      <c r="H5" s="2" t="s">
        <v>13</v>
      </c>
    </row>
    <row r="6">
      <c r="B6" s="9" t="s">
        <v>14</v>
      </c>
      <c r="C6" s="9" t="s">
        <v>15</v>
      </c>
      <c r="D6" s="9">
        <v>12.0</v>
      </c>
      <c r="E6" s="10">
        <f>385*D6</f>
        <v>4620</v>
      </c>
      <c r="F6" s="11">
        <v>0.61</v>
      </c>
      <c r="G6" s="10">
        <f t="shared" si="1"/>
        <v>2818.2</v>
      </c>
      <c r="H6" s="2" t="s">
        <v>16</v>
      </c>
    </row>
    <row r="7">
      <c r="B7" s="9" t="s">
        <v>17</v>
      </c>
      <c r="C7" s="9" t="s">
        <v>18</v>
      </c>
      <c r="D7" s="9">
        <v>1.0</v>
      </c>
      <c r="E7" s="10">
        <f>2124*D7</f>
        <v>2124</v>
      </c>
      <c r="F7" s="11">
        <v>1.0</v>
      </c>
      <c r="G7" s="10">
        <f t="shared" si="1"/>
        <v>2124</v>
      </c>
      <c r="H7" s="2" t="s">
        <v>19</v>
      </c>
    </row>
    <row r="8">
      <c r="B8" s="9" t="s">
        <v>20</v>
      </c>
      <c r="C8" s="9" t="s">
        <v>21</v>
      </c>
      <c r="D8" s="9">
        <v>1.5</v>
      </c>
      <c r="E8" s="10">
        <f>828*D8</f>
        <v>1242</v>
      </c>
      <c r="F8" s="11">
        <v>1.0</v>
      </c>
      <c r="G8" s="10">
        <f t="shared" si="1"/>
        <v>1242</v>
      </c>
      <c r="H8" s="2" t="s">
        <v>22</v>
      </c>
    </row>
    <row r="9">
      <c r="B9" s="2" t="s">
        <v>23</v>
      </c>
      <c r="C9" s="2" t="s">
        <v>24</v>
      </c>
      <c r="D9" s="2">
        <v>1.0</v>
      </c>
      <c r="E9" s="2">
        <f>373*D9</f>
        <v>373</v>
      </c>
      <c r="F9" s="5">
        <v>1.0</v>
      </c>
      <c r="G9" s="6">
        <f t="shared" si="1"/>
        <v>373</v>
      </c>
      <c r="H9" s="2" t="s">
        <v>25</v>
      </c>
    </row>
    <row r="10">
      <c r="B10" s="12" t="s">
        <v>26</v>
      </c>
      <c r="C10" s="12" t="s">
        <v>27</v>
      </c>
      <c r="D10" s="12">
        <v>1.0</v>
      </c>
      <c r="E10" s="13">
        <f>2186*D10</f>
        <v>2186</v>
      </c>
      <c r="F10" s="14">
        <v>0.8</v>
      </c>
      <c r="G10" s="13">
        <f t="shared" si="1"/>
        <v>1748.8</v>
      </c>
      <c r="H10" s="2" t="s">
        <v>25</v>
      </c>
    </row>
    <row r="11">
      <c r="B11" s="15" t="s">
        <v>28</v>
      </c>
      <c r="C11" s="16"/>
      <c r="D11" s="16"/>
      <c r="E11" s="16"/>
      <c r="F11" s="16"/>
      <c r="G11" s="16">
        <f>SUM(G4:G10)</f>
        <v>17756</v>
      </c>
    </row>
    <row r="12">
      <c r="B12" s="15" t="s">
        <v>29</v>
      </c>
      <c r="C12" s="16"/>
      <c r="D12" s="16"/>
      <c r="E12" s="16"/>
      <c r="F12" s="16"/>
      <c r="G12" s="15">
        <v>94.6</v>
      </c>
    </row>
    <row r="13">
      <c r="B13" s="15" t="s">
        <v>30</v>
      </c>
      <c r="C13" s="16"/>
      <c r="D13" s="16"/>
      <c r="E13" s="16"/>
      <c r="F13" s="16"/>
      <c r="G13" s="17">
        <f>G11/G12</f>
        <v>187.6955603</v>
      </c>
    </row>
    <row r="14">
      <c r="B14" s="18" t="s">
        <v>31</v>
      </c>
      <c r="C14" s="19"/>
      <c r="D14" s="19"/>
      <c r="E14" s="19"/>
      <c r="F14" s="19"/>
      <c r="G14" s="20">
        <v>0.5</v>
      </c>
    </row>
    <row r="15">
      <c r="B15" s="15" t="s">
        <v>32</v>
      </c>
      <c r="C15" s="16"/>
      <c r="D15" s="16"/>
      <c r="E15" s="16"/>
      <c r="F15" s="16"/>
      <c r="G15" s="21">
        <f>G11*(1-G14)</f>
        <v>8878</v>
      </c>
    </row>
    <row r="16">
      <c r="B16" s="22" t="s">
        <v>33</v>
      </c>
      <c r="G16" s="23">
        <f>G15/G12</f>
        <v>93.84778013</v>
      </c>
    </row>
    <row r="18">
      <c r="B18" s="24" t="s">
        <v>34</v>
      </c>
      <c r="C18" s="25" t="s">
        <v>35</v>
      </c>
      <c r="D18" s="25" t="s">
        <v>36</v>
      </c>
      <c r="E18" s="25" t="s">
        <v>37</v>
      </c>
      <c r="F18" s="25" t="s">
        <v>38</v>
      </c>
      <c r="G18" s="26" t="s">
        <v>39</v>
      </c>
      <c r="H18" s="26" t="s">
        <v>40</v>
      </c>
      <c r="I18" s="27" t="s">
        <v>41</v>
      </c>
      <c r="J18" s="27" t="s">
        <v>42</v>
      </c>
    </row>
    <row r="19">
      <c r="B19" s="28" t="s">
        <v>43</v>
      </c>
      <c r="C19" s="28">
        <v>152200.0</v>
      </c>
      <c r="D19" s="29">
        <f>E5</f>
        <v>3000</v>
      </c>
      <c r="E19" s="30">
        <f t="shared" ref="E19:E23" si="2">D19/C19</f>
        <v>0.0197109067</v>
      </c>
      <c r="F19" s="31">
        <f>D19/53</f>
        <v>56.60377358</v>
      </c>
      <c r="G19" s="6">
        <f>3%*72600</f>
        <v>2178</v>
      </c>
      <c r="H19" s="6">
        <f>(C19-72600)*1%</f>
        <v>796</v>
      </c>
      <c r="I19" s="32">
        <v>72600.0</v>
      </c>
      <c r="J19" s="33">
        <f>C19-I19</f>
        <v>79600</v>
      </c>
    </row>
    <row r="20">
      <c r="B20" s="34" t="s">
        <v>44</v>
      </c>
      <c r="C20" s="34">
        <v>774000.0</v>
      </c>
      <c r="D20" s="35">
        <v>119217.0</v>
      </c>
      <c r="E20" s="36">
        <f t="shared" si="2"/>
        <v>0.1540271318</v>
      </c>
      <c r="F20" s="34">
        <v>45.8</v>
      </c>
      <c r="I20" s="7" t="s">
        <v>45</v>
      </c>
      <c r="J20" s="7" t="s">
        <v>46</v>
      </c>
    </row>
    <row r="21">
      <c r="B21" s="34" t="s">
        <v>47</v>
      </c>
      <c r="C21" s="34">
        <v>557200.0</v>
      </c>
      <c r="D21" s="35">
        <v>50761.0</v>
      </c>
      <c r="E21" s="36">
        <f t="shared" si="2"/>
        <v>0.09110014358</v>
      </c>
      <c r="F21" s="34">
        <v>37.6</v>
      </c>
    </row>
    <row r="22">
      <c r="B22" s="34" t="s">
        <v>48</v>
      </c>
      <c r="C22" s="34">
        <v>381700.0</v>
      </c>
      <c r="D22" s="35">
        <v>23905.0</v>
      </c>
      <c r="E22" s="36">
        <f t="shared" si="2"/>
        <v>0.0626277181</v>
      </c>
      <c r="F22" s="34">
        <v>24.6</v>
      </c>
    </row>
    <row r="23">
      <c r="B23" s="34" t="s">
        <v>49</v>
      </c>
      <c r="C23" s="34">
        <v>339800.0</v>
      </c>
      <c r="D23" s="34">
        <v>16983.0</v>
      </c>
      <c r="E23" s="36">
        <f t="shared" si="2"/>
        <v>0.04997939965</v>
      </c>
      <c r="F23" s="35">
        <v>23.0</v>
      </c>
    </row>
    <row r="26">
      <c r="B26" s="24" t="s">
        <v>50</v>
      </c>
      <c r="C26" s="25" t="s">
        <v>51</v>
      </c>
      <c r="D26" s="25" t="s">
        <v>52</v>
      </c>
      <c r="E26" s="25" t="s">
        <v>53</v>
      </c>
      <c r="F26" s="25" t="s">
        <v>54</v>
      </c>
      <c r="G26" s="25" t="s">
        <v>55</v>
      </c>
      <c r="H26" s="25" t="s">
        <v>56</v>
      </c>
      <c r="Z26" s="16"/>
    </row>
    <row r="27">
      <c r="B27" s="37" t="s">
        <v>57</v>
      </c>
      <c r="C27" s="38">
        <v>3434.0</v>
      </c>
      <c r="D27" s="39">
        <f>E7</f>
        <v>2124</v>
      </c>
      <c r="E27" s="39">
        <f>D7</f>
        <v>1</v>
      </c>
      <c r="F27" s="40">
        <v>0.027</v>
      </c>
      <c r="G27" s="40">
        <v>0.015</v>
      </c>
      <c r="H27" s="41" t="s">
        <v>58</v>
      </c>
      <c r="I27" s="42" t="s">
        <v>59</v>
      </c>
      <c r="O27" s="43"/>
      <c r="P27" s="43"/>
      <c r="Q27" s="43"/>
    </row>
    <row r="28">
      <c r="B28" s="2" t="s">
        <v>60</v>
      </c>
      <c r="C28" s="2">
        <v>34400.0</v>
      </c>
      <c r="D28" s="2">
        <v>33631.0</v>
      </c>
      <c r="E28" s="2">
        <v>4.11</v>
      </c>
      <c r="F28" s="44">
        <v>0.018</v>
      </c>
      <c r="G28" s="44">
        <v>0.009</v>
      </c>
      <c r="H28" s="44">
        <v>0.066</v>
      </c>
      <c r="O28" s="43"/>
      <c r="P28" s="43"/>
      <c r="Q28" s="43"/>
    </row>
    <row r="29">
      <c r="B29" s="2" t="s">
        <v>61</v>
      </c>
      <c r="C29" s="2">
        <v>17300.0</v>
      </c>
      <c r="D29" s="2">
        <v>15675.0</v>
      </c>
      <c r="E29" s="2">
        <v>2.49</v>
      </c>
      <c r="F29" s="44">
        <v>0.018</v>
      </c>
      <c r="G29" s="44">
        <v>0.009</v>
      </c>
      <c r="H29" s="44">
        <v>0.168</v>
      </c>
      <c r="O29" s="43"/>
      <c r="P29" s="43"/>
      <c r="Q29" s="43"/>
    </row>
    <row r="30">
      <c r="B30" s="2" t="s">
        <v>62</v>
      </c>
      <c r="C30" s="2">
        <v>8400.0</v>
      </c>
      <c r="D30" s="2">
        <v>8243.0</v>
      </c>
      <c r="E30" s="2">
        <v>1.35</v>
      </c>
      <c r="F30" s="44">
        <v>0.022</v>
      </c>
      <c r="G30" s="44">
        <v>0.005</v>
      </c>
      <c r="H30" s="44">
        <v>0.083</v>
      </c>
      <c r="O30" s="43"/>
      <c r="P30" s="43"/>
      <c r="Q30" s="43"/>
    </row>
    <row r="31">
      <c r="B31" s="7" t="s">
        <v>63</v>
      </c>
      <c r="C31" s="2">
        <v>6500.0</v>
      </c>
      <c r="D31" s="2">
        <v>5991.0</v>
      </c>
      <c r="E31" s="2">
        <v>0.99</v>
      </c>
      <c r="F31" s="44">
        <v>0.029</v>
      </c>
      <c r="G31" s="44">
        <v>0.01</v>
      </c>
      <c r="H31" s="44">
        <v>0.075</v>
      </c>
      <c r="O31" s="43"/>
      <c r="P31" s="43"/>
      <c r="Q31" s="43"/>
    </row>
    <row r="32">
      <c r="O32" s="43"/>
      <c r="P32" s="43"/>
      <c r="Q32" s="43"/>
    </row>
    <row r="33">
      <c r="B33" s="24" t="s">
        <v>64</v>
      </c>
      <c r="C33" s="25" t="s">
        <v>65</v>
      </c>
      <c r="D33" s="25" t="s">
        <v>52</v>
      </c>
      <c r="E33" s="25" t="s">
        <v>53</v>
      </c>
      <c r="F33" s="25" t="s">
        <v>54</v>
      </c>
      <c r="G33" s="25" t="s">
        <v>55</v>
      </c>
      <c r="H33" s="25" t="s">
        <v>56</v>
      </c>
      <c r="O33" s="43"/>
      <c r="P33" s="43"/>
    </row>
    <row r="34">
      <c r="B34" s="37" t="s">
        <v>66</v>
      </c>
      <c r="C34" s="38">
        <v>828.0</v>
      </c>
      <c r="D34" s="39">
        <f>E8</f>
        <v>1242</v>
      </c>
      <c r="E34" s="39">
        <f>D8</f>
        <v>1.5</v>
      </c>
      <c r="F34" s="40">
        <v>0.022</v>
      </c>
      <c r="G34" s="40">
        <v>0.018</v>
      </c>
      <c r="H34" s="41" t="s">
        <v>67</v>
      </c>
      <c r="I34" s="42" t="s">
        <v>59</v>
      </c>
    </row>
    <row r="35">
      <c r="B35" s="7" t="s">
        <v>68</v>
      </c>
      <c r="C35" s="45">
        <v>2500.0</v>
      </c>
      <c r="D35" s="45">
        <v>13024.0</v>
      </c>
      <c r="E35" s="37">
        <v>4.5</v>
      </c>
      <c r="F35" s="44">
        <v>0.017</v>
      </c>
      <c r="G35" s="44">
        <v>0.013</v>
      </c>
      <c r="H35" s="5">
        <v>0.05</v>
      </c>
    </row>
    <row r="36">
      <c r="B36" s="7" t="s">
        <v>69</v>
      </c>
      <c r="C36" s="45">
        <v>4300.0</v>
      </c>
      <c r="D36" s="45">
        <v>16923.0</v>
      </c>
      <c r="E36" s="37">
        <v>3.91</v>
      </c>
      <c r="F36" s="44">
        <v>0.012</v>
      </c>
      <c r="G36" s="44">
        <v>0.009</v>
      </c>
      <c r="H36" s="5">
        <v>0.13</v>
      </c>
    </row>
    <row r="37">
      <c r="B37" s="7" t="s">
        <v>70</v>
      </c>
      <c r="C37" s="45">
        <v>4400.0</v>
      </c>
      <c r="D37" s="45">
        <v>12596.0</v>
      </c>
      <c r="E37" s="37">
        <v>2.89</v>
      </c>
      <c r="F37" s="44">
        <v>0.011</v>
      </c>
      <c r="G37" s="44">
        <v>0.007</v>
      </c>
      <c r="H37" s="5">
        <v>0.08</v>
      </c>
    </row>
    <row r="38">
      <c r="B38" s="7"/>
      <c r="C38" s="2"/>
      <c r="D38" s="2"/>
      <c r="E38" s="2"/>
      <c r="F38" s="44"/>
      <c r="G38" s="44"/>
      <c r="H38" s="44"/>
    </row>
    <row r="40">
      <c r="B40" s="24" t="s">
        <v>71</v>
      </c>
      <c r="C40" s="25" t="s">
        <v>72</v>
      </c>
      <c r="D40" s="25" t="s">
        <v>52</v>
      </c>
      <c r="E40" s="25" t="s">
        <v>73</v>
      </c>
      <c r="F40" s="25"/>
      <c r="G40" s="25"/>
      <c r="H40" s="25"/>
    </row>
    <row r="41">
      <c r="B41" s="37" t="s">
        <v>74</v>
      </c>
      <c r="C41" s="38">
        <v>2219.0</v>
      </c>
      <c r="D41" s="39">
        <f>E10</f>
        <v>2186</v>
      </c>
      <c r="E41" s="39">
        <f>D10</f>
        <v>1</v>
      </c>
      <c r="F41" s="44"/>
      <c r="G41" s="44"/>
      <c r="H41" s="46"/>
    </row>
    <row r="42">
      <c r="B42" s="7" t="s">
        <v>75</v>
      </c>
      <c r="C42" s="2">
        <v>55400.0</v>
      </c>
      <c r="D42" s="45">
        <v>163717.0</v>
      </c>
      <c r="E42" s="47">
        <f>D42/C42</f>
        <v>2.955180505</v>
      </c>
      <c r="F42" s="44"/>
      <c r="G42" s="44"/>
      <c r="H42" s="5"/>
    </row>
    <row r="43">
      <c r="B43" s="7" t="s">
        <v>76</v>
      </c>
      <c r="C43" s="2">
        <v>70300.0</v>
      </c>
      <c r="D43" s="45">
        <v>180977.0</v>
      </c>
      <c r="E43" s="48">
        <v>3.91</v>
      </c>
      <c r="F43" s="44"/>
      <c r="G43" s="44"/>
      <c r="H43" s="5"/>
    </row>
    <row r="44">
      <c r="B44" s="7" t="s">
        <v>77</v>
      </c>
      <c r="C44" s="2">
        <v>25200.0</v>
      </c>
      <c r="D44" s="45">
        <v>54438.0</v>
      </c>
      <c r="E44" s="48">
        <v>2.89</v>
      </c>
      <c r="F44" s="44"/>
      <c r="G44" s="44"/>
      <c r="H44" s="5"/>
    </row>
    <row r="45">
      <c r="B45" s="7" t="s">
        <v>78</v>
      </c>
      <c r="C45" s="2">
        <v>48000.0</v>
      </c>
      <c r="D45" s="45">
        <v>86332.0</v>
      </c>
      <c r="E45" s="48">
        <v>2.89</v>
      </c>
    </row>
    <row r="46">
      <c r="B46" s="7" t="s">
        <v>79</v>
      </c>
      <c r="C46" s="2">
        <v>776900.0</v>
      </c>
      <c r="D46" s="45">
        <v>554924.0</v>
      </c>
      <c r="E46" s="48">
        <v>2.89</v>
      </c>
    </row>
    <row r="49">
      <c r="B49" s="24" t="s">
        <v>80</v>
      </c>
      <c r="C49" s="25" t="s">
        <v>81</v>
      </c>
      <c r="D49" s="25" t="s">
        <v>52</v>
      </c>
      <c r="E49" s="25" t="s">
        <v>53</v>
      </c>
      <c r="F49" s="1" t="s">
        <v>82</v>
      </c>
      <c r="G49" s="1" t="s">
        <v>83</v>
      </c>
    </row>
    <row r="50">
      <c r="B50" s="37" t="s">
        <v>84</v>
      </c>
      <c r="C50" s="38">
        <v>373.0</v>
      </c>
      <c r="D50" s="39">
        <f>E9</f>
        <v>373</v>
      </c>
      <c r="E50" s="39">
        <f>D9</f>
        <v>1</v>
      </c>
      <c r="F50" s="49">
        <v>0.19</v>
      </c>
      <c r="G50" s="49">
        <v>1.23</v>
      </c>
    </row>
    <row r="51">
      <c r="B51" s="7" t="s">
        <v>85</v>
      </c>
      <c r="C51" s="8">
        <v>15201.661129568107</v>
      </c>
      <c r="D51" s="45">
        <v>91514.0</v>
      </c>
      <c r="E51" s="50">
        <v>6.02</v>
      </c>
      <c r="F51" s="5">
        <v>0.1</v>
      </c>
      <c r="G51" s="5">
        <v>1.03</v>
      </c>
    </row>
    <row r="52">
      <c r="B52" s="7" t="s">
        <v>86</v>
      </c>
      <c r="C52" s="8">
        <v>7057.608695652174</v>
      </c>
      <c r="D52" s="45">
        <v>25972.0</v>
      </c>
      <c r="E52" s="2">
        <v>3.68</v>
      </c>
      <c r="F52" s="5">
        <v>0.15</v>
      </c>
      <c r="G52" s="5">
        <v>1.01</v>
      </c>
    </row>
    <row r="53">
      <c r="B53" s="7" t="s">
        <v>87</v>
      </c>
      <c r="C53" s="8">
        <v>4312.532981530343</v>
      </c>
      <c r="D53" s="45">
        <v>32689.0</v>
      </c>
      <c r="E53" s="2">
        <v>7.58</v>
      </c>
      <c r="F53" s="5">
        <v>0.14</v>
      </c>
      <c r="G53" s="5">
        <v>1.09</v>
      </c>
    </row>
    <row r="54">
      <c r="B54" s="7"/>
      <c r="C54" s="2"/>
      <c r="D54" s="45"/>
      <c r="E54" s="2"/>
    </row>
    <row r="55">
      <c r="B55" s="7"/>
      <c r="C55" s="2"/>
      <c r="D55" s="45"/>
      <c r="E55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13"/>
  </cols>
  <sheetData>
    <row r="2">
      <c r="A2" s="22" t="s">
        <v>88</v>
      </c>
      <c r="B2" s="22" t="s">
        <v>89</v>
      </c>
      <c r="C2" s="22" t="s">
        <v>90</v>
      </c>
      <c r="D2" s="22" t="s">
        <v>91</v>
      </c>
      <c r="E2" s="22" t="s">
        <v>92</v>
      </c>
      <c r="F2" s="22" t="s">
        <v>93</v>
      </c>
      <c r="H2" s="51"/>
    </row>
    <row r="3">
      <c r="A3" s="22" t="s">
        <v>75</v>
      </c>
      <c r="B3" s="22">
        <v>1605.0</v>
      </c>
      <c r="C3" s="22">
        <v>554.0</v>
      </c>
      <c r="D3" s="22">
        <v>2.9</v>
      </c>
      <c r="E3" s="22">
        <v>3363.0</v>
      </c>
      <c r="F3" s="43">
        <v>0.87</v>
      </c>
      <c r="G3" s="43"/>
      <c r="H3" s="51"/>
    </row>
    <row r="4">
      <c r="A4" s="22" t="s">
        <v>76</v>
      </c>
      <c r="B4" s="22">
        <v>1864.0</v>
      </c>
      <c r="C4" s="22">
        <v>703.0</v>
      </c>
      <c r="D4" s="22">
        <v>2.7</v>
      </c>
      <c r="E4" s="22">
        <v>4480.0</v>
      </c>
      <c r="F4" s="43">
        <v>0.87</v>
      </c>
      <c r="G4" s="43"/>
      <c r="H4" s="51"/>
    </row>
    <row r="5">
      <c r="A5" s="22" t="s">
        <v>77</v>
      </c>
      <c r="B5" s="22">
        <v>510.0</v>
      </c>
      <c r="C5" s="22">
        <v>252.0</v>
      </c>
      <c r="D5" s="22">
        <v>2.0</v>
      </c>
      <c r="E5" s="22">
        <v>1751.0</v>
      </c>
      <c r="F5" s="43">
        <v>0.88</v>
      </c>
      <c r="G5" s="43"/>
    </row>
    <row r="6">
      <c r="A6" s="22" t="s">
        <v>78</v>
      </c>
      <c r="B6" s="22">
        <v>891.0</v>
      </c>
      <c r="C6" s="22">
        <v>480.0</v>
      </c>
      <c r="D6" s="22">
        <v>1.9</v>
      </c>
      <c r="E6" s="22">
        <v>3094.0</v>
      </c>
      <c r="F6" s="51">
        <v>0.89</v>
      </c>
    </row>
    <row r="7">
      <c r="A7" s="22" t="s">
        <v>79</v>
      </c>
      <c r="B7" s="22">
        <v>5693.0</v>
      </c>
      <c r="C7" s="22">
        <v>7769.0</v>
      </c>
      <c r="D7" s="22">
        <v>0.7</v>
      </c>
      <c r="E7" s="22">
        <v>54523.0</v>
      </c>
      <c r="F7" s="51">
        <v>0.75</v>
      </c>
    </row>
    <row r="8">
      <c r="A8" s="22" t="s">
        <v>94</v>
      </c>
      <c r="B8" s="22">
        <v>22.0</v>
      </c>
      <c r="C8" s="22">
        <v>22.0</v>
      </c>
      <c r="D8" s="22">
        <v>1.0</v>
      </c>
      <c r="E8" s="22">
        <v>94.0</v>
      </c>
      <c r="F8" s="51">
        <v>0.75</v>
      </c>
    </row>
    <row r="13">
      <c r="A13" s="22" t="s">
        <v>88</v>
      </c>
      <c r="B13" s="22" t="s">
        <v>89</v>
      </c>
      <c r="C13" s="22" t="s">
        <v>95</v>
      </c>
      <c r="D13" s="22" t="s">
        <v>96</v>
      </c>
      <c r="E13" s="22" t="s">
        <v>97</v>
      </c>
      <c r="F13" s="22" t="s">
        <v>82</v>
      </c>
      <c r="G13" s="22" t="s">
        <v>83</v>
      </c>
    </row>
    <row r="14">
      <c r="A14" s="22" t="s">
        <v>85</v>
      </c>
      <c r="B14" s="22">
        <v>930.0</v>
      </c>
      <c r="C14" s="22">
        <v>145.0</v>
      </c>
      <c r="D14" s="22">
        <v>6.4</v>
      </c>
      <c r="E14" s="22">
        <v>283.0</v>
      </c>
      <c r="F14" s="51">
        <v>0.1</v>
      </c>
      <c r="G14" s="51">
        <v>1.03</v>
      </c>
    </row>
    <row r="15">
      <c r="A15" s="22" t="s">
        <v>86</v>
      </c>
      <c r="B15" s="22">
        <v>254.0</v>
      </c>
      <c r="C15" s="22">
        <v>71.0</v>
      </c>
      <c r="D15" s="22">
        <v>3.6</v>
      </c>
      <c r="E15" s="22">
        <v>176.0</v>
      </c>
      <c r="F15" s="51">
        <v>0.15</v>
      </c>
      <c r="G15" s="51">
        <v>1.01</v>
      </c>
    </row>
    <row r="16">
      <c r="A16" s="22" t="s">
        <v>87</v>
      </c>
      <c r="B16" s="22">
        <v>329.0</v>
      </c>
      <c r="C16" s="22">
        <v>46.0</v>
      </c>
      <c r="D16" s="22">
        <v>7.1</v>
      </c>
      <c r="E16" s="22">
        <v>103.0</v>
      </c>
      <c r="F16" s="51">
        <v>0.14</v>
      </c>
      <c r="G16" s="51">
        <v>1.09</v>
      </c>
    </row>
    <row r="17">
      <c r="A17" s="22" t="s">
        <v>94</v>
      </c>
      <c r="B17" s="22">
        <v>3.0</v>
      </c>
      <c r="C17" s="22">
        <v>3.0</v>
      </c>
      <c r="D17" s="22">
        <v>1.0</v>
      </c>
      <c r="E17" s="22">
        <v>10.0</v>
      </c>
      <c r="F17" s="51">
        <v>0.19</v>
      </c>
      <c r="G17" s="51">
        <v>1.23</v>
      </c>
    </row>
  </sheetData>
  <drawing r:id="rId1"/>
</worksheet>
</file>