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ee\OneDrive\Desktop\family docs\VB\Twitter posts\"/>
    </mc:Choice>
  </mc:AlternateContent>
  <xr:revisionPtr revIDLastSave="0" documentId="13_ncr:1_{B77052AC-229E-47EB-BDF8-5BED7F027B79}" xr6:coauthVersionLast="47" xr6:coauthVersionMax="47" xr10:uidLastSave="{00000000-0000-0000-0000-000000000000}"/>
  <bookViews>
    <workbookView xWindow="-98" yWindow="-98" windowWidth="20715" windowHeight="13155" xr2:uid="{5A452D79-8E32-479E-950F-4EDBF56E9405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2" l="1"/>
  <c r="R33" i="2" s="1"/>
  <c r="S33" i="2" s="1"/>
  <c r="T33" i="2" s="1"/>
  <c r="U33" i="2" s="1"/>
  <c r="V33" i="2" s="1"/>
  <c r="L36" i="2"/>
  <c r="K36" i="2"/>
  <c r="L34" i="2"/>
  <c r="M33" i="2"/>
  <c r="N33" i="2" s="1"/>
  <c r="O33" i="2" s="1"/>
  <c r="P33" i="2" s="1"/>
  <c r="L33" i="2"/>
  <c r="K34" i="2"/>
  <c r="K33" i="2"/>
  <c r="J34" i="2"/>
  <c r="I34" i="2"/>
  <c r="G34" i="2"/>
  <c r="L32" i="2"/>
  <c r="K32" i="2"/>
  <c r="J32" i="2"/>
  <c r="I32" i="2"/>
  <c r="G32" i="2"/>
  <c r="L28" i="2"/>
  <c r="L30" i="2" s="1"/>
  <c r="K28" i="2"/>
  <c r="K30" i="2"/>
  <c r="G30" i="2"/>
  <c r="I30" i="2"/>
  <c r="J30" i="2"/>
  <c r="L2" i="2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A5" i="2" s="1"/>
  <c r="K2" i="2"/>
  <c r="K5" i="2" s="1"/>
  <c r="J3" i="2"/>
  <c r="J6" i="2" s="1"/>
  <c r="I3" i="2"/>
  <c r="I6" i="2" s="1"/>
  <c r="H3" i="2"/>
  <c r="H6" i="2" s="1"/>
  <c r="G3" i="2"/>
  <c r="G6" i="2" s="1"/>
  <c r="F3" i="2"/>
  <c r="F6" i="2" s="1"/>
  <c r="E3" i="2"/>
  <c r="E6" i="2" s="1"/>
  <c r="D3" i="2"/>
  <c r="C3" i="2"/>
  <c r="D4" i="2"/>
  <c r="E4" i="2"/>
  <c r="F4" i="2"/>
  <c r="G4" i="2"/>
  <c r="H4" i="2"/>
  <c r="I4" i="2"/>
  <c r="J4" i="2"/>
  <c r="C4" i="2"/>
  <c r="G17" i="2"/>
  <c r="I17" i="2"/>
  <c r="J17" i="2"/>
  <c r="F12" i="2"/>
  <c r="E12" i="2"/>
  <c r="D12" i="2"/>
  <c r="C12" i="2"/>
  <c r="J12" i="2"/>
  <c r="I12" i="2"/>
  <c r="H12" i="2"/>
  <c r="G12" i="2"/>
  <c r="G16" i="2"/>
  <c r="G18" i="2" s="1"/>
  <c r="I16" i="2"/>
  <c r="J16" i="2"/>
  <c r="B12" i="2"/>
  <c r="W33" i="2" l="1"/>
  <c r="X33" i="2" s="1"/>
  <c r="K3" i="2"/>
  <c r="K6" i="2" s="1"/>
  <c r="J18" i="2"/>
  <c r="I18" i="2"/>
  <c r="L12" i="2"/>
  <c r="L17" i="2" s="1"/>
  <c r="L20" i="2" s="1"/>
  <c r="L21" i="2"/>
  <c r="L23" i="2" s="1"/>
  <c r="L24" i="2" s="1"/>
  <c r="R3" i="2"/>
  <c r="O12" i="2"/>
  <c r="O17" i="2" s="1"/>
  <c r="O20" i="2" s="1"/>
  <c r="R5" i="2"/>
  <c r="R6" i="2" s="1"/>
  <c r="M3" i="2"/>
  <c r="U3" i="2"/>
  <c r="L5" i="2"/>
  <c r="T5" i="2"/>
  <c r="R12" i="2"/>
  <c r="R17" i="2" s="1"/>
  <c r="R20" i="2" s="1"/>
  <c r="Z12" i="2"/>
  <c r="Z17" i="2" s="1"/>
  <c r="Z20" i="2" s="1"/>
  <c r="AA3" i="2"/>
  <c r="AA6" i="2" s="1"/>
  <c r="X12" i="2"/>
  <c r="X17" i="2" s="1"/>
  <c r="X20" i="2" s="1"/>
  <c r="T3" i="2"/>
  <c r="N3" i="2"/>
  <c r="V3" i="2"/>
  <c r="M5" i="2"/>
  <c r="U5" i="2"/>
  <c r="K12" i="2"/>
  <c r="K17" i="2" s="1"/>
  <c r="K20" i="2" s="1"/>
  <c r="S12" i="2"/>
  <c r="S17" i="2" s="1"/>
  <c r="S20" i="2" s="1"/>
  <c r="AA12" i="2"/>
  <c r="AA17" i="2" s="1"/>
  <c r="AA20" i="2" s="1"/>
  <c r="Y5" i="2"/>
  <c r="Y6" i="2" s="1"/>
  <c r="O3" i="2"/>
  <c r="W3" i="2"/>
  <c r="N5" i="2"/>
  <c r="V5" i="2"/>
  <c r="V6" i="2" s="1"/>
  <c r="T12" i="2"/>
  <c r="T17" i="2" s="1"/>
  <c r="T20" i="2" s="1"/>
  <c r="Z3" i="2"/>
  <c r="W12" i="2"/>
  <c r="W17" i="2" s="1"/>
  <c r="W20" i="2" s="1"/>
  <c r="S3" i="2"/>
  <c r="Q12" i="2"/>
  <c r="Q17" i="2" s="1"/>
  <c r="Q20" i="2" s="1"/>
  <c r="P3" i="2"/>
  <c r="X3" i="2"/>
  <c r="O5" i="2"/>
  <c r="W5" i="2"/>
  <c r="W6" i="2" s="1"/>
  <c r="M12" i="2"/>
  <c r="M17" i="2" s="1"/>
  <c r="M20" i="2" s="1"/>
  <c r="U12" i="2"/>
  <c r="U17" i="2" s="1"/>
  <c r="U20" i="2" s="1"/>
  <c r="Q5" i="2"/>
  <c r="Q6" i="2" s="1"/>
  <c r="Z5" i="2"/>
  <c r="P12" i="2"/>
  <c r="P17" i="2" s="1"/>
  <c r="P20" i="2" s="1"/>
  <c r="L3" i="2"/>
  <c r="S5" i="2"/>
  <c r="Y12" i="2"/>
  <c r="Y17" i="2" s="1"/>
  <c r="Y20" i="2" s="1"/>
  <c r="Q3" i="2"/>
  <c r="Y3" i="2"/>
  <c r="P5" i="2"/>
  <c r="P6" i="2" s="1"/>
  <c r="X5" i="2"/>
  <c r="X6" i="2" s="1"/>
  <c r="N12" i="2"/>
  <c r="N17" i="2" s="1"/>
  <c r="N20" i="2" s="1"/>
  <c r="V12" i="2"/>
  <c r="V17" i="2" s="1"/>
  <c r="V20" i="2" s="1"/>
  <c r="J20" i="2"/>
  <c r="I20" i="2"/>
  <c r="G20" i="2"/>
  <c r="Y33" i="2" l="1"/>
  <c r="L25" i="2"/>
  <c r="L27" i="2"/>
  <c r="Z6" i="2"/>
  <c r="AA21" i="2"/>
  <c r="AA23" i="2" s="1"/>
  <c r="AA24" i="2" s="1"/>
  <c r="X21" i="2"/>
  <c r="X23" i="2"/>
  <c r="X24" i="2" s="1"/>
  <c r="M21" i="2"/>
  <c r="M23" i="2" s="1"/>
  <c r="M24" i="2" s="1"/>
  <c r="S21" i="2"/>
  <c r="S23" i="2" s="1"/>
  <c r="S24" i="2" s="1"/>
  <c r="O21" i="2"/>
  <c r="O23" i="2" s="1"/>
  <c r="O24" i="2" s="1"/>
  <c r="W21" i="2"/>
  <c r="W23" i="2" s="1"/>
  <c r="W24" i="2" s="1"/>
  <c r="T21" i="2"/>
  <c r="T23" i="2" s="1"/>
  <c r="T24" i="2" s="1"/>
  <c r="K21" i="2"/>
  <c r="K23" i="2" s="1"/>
  <c r="K24" i="2" s="1"/>
  <c r="Z21" i="2"/>
  <c r="Z23" i="2" s="1"/>
  <c r="Z24" i="2" s="1"/>
  <c r="S6" i="2"/>
  <c r="U6" i="2"/>
  <c r="R21" i="2"/>
  <c r="R23" i="2" s="1"/>
  <c r="R24" i="2" s="1"/>
  <c r="Q21" i="2"/>
  <c r="Q23" i="2" s="1"/>
  <c r="Q24" i="2" s="1"/>
  <c r="U21" i="2"/>
  <c r="U23" i="2" s="1"/>
  <c r="U24" i="2" s="1"/>
  <c r="O6" i="2"/>
  <c r="V21" i="2"/>
  <c r="V23" i="2" s="1"/>
  <c r="V24" i="2" s="1"/>
  <c r="N6" i="2"/>
  <c r="M6" i="2"/>
  <c r="T6" i="2"/>
  <c r="Y21" i="2"/>
  <c r="Y23" i="2" s="1"/>
  <c r="Y24" i="2" s="1"/>
  <c r="N21" i="2"/>
  <c r="N23" i="2" s="1"/>
  <c r="N24" i="2" s="1"/>
  <c r="P21" i="2"/>
  <c r="P23" i="2" s="1"/>
  <c r="P24" i="2" s="1"/>
  <c r="L6" i="2"/>
  <c r="G22" i="2"/>
  <c r="G23" i="2"/>
  <c r="G24" i="2" s="1"/>
  <c r="I22" i="2"/>
  <c r="I23" i="2"/>
  <c r="I24" i="2" s="1"/>
  <c r="J22" i="2"/>
  <c r="J23" i="2"/>
  <c r="J24" i="2" s="1"/>
  <c r="Z33" i="2" l="1"/>
  <c r="T25" i="2"/>
  <c r="T27" i="2" s="1"/>
  <c r="W25" i="2"/>
  <c r="W27" i="2" s="1"/>
  <c r="O25" i="2"/>
  <c r="O27" i="2" s="1"/>
  <c r="V25" i="2"/>
  <c r="V27" i="2" s="1"/>
  <c r="S25" i="2"/>
  <c r="S27" i="2" s="1"/>
  <c r="Z25" i="2"/>
  <c r="Z27" i="2" s="1"/>
  <c r="M25" i="2"/>
  <c r="M27" i="2" s="1"/>
  <c r="U25" i="2"/>
  <c r="U27" i="2" s="1"/>
  <c r="J26" i="2"/>
  <c r="J27" i="2"/>
  <c r="N25" i="2"/>
  <c r="N27" i="2" s="1"/>
  <c r="G27" i="2"/>
  <c r="G26" i="2"/>
  <c r="P25" i="2"/>
  <c r="P27" i="2" s="1"/>
  <c r="K25" i="2"/>
  <c r="K27" i="2" s="1"/>
  <c r="Y25" i="2"/>
  <c r="Y27" i="2" s="1"/>
  <c r="Q25" i="2"/>
  <c r="Q27" i="2" s="1"/>
  <c r="AA25" i="2"/>
  <c r="AA27" i="2" s="1"/>
  <c r="X25" i="2"/>
  <c r="X27" i="2"/>
  <c r="I27" i="2"/>
  <c r="I26" i="2"/>
  <c r="R25" i="2"/>
  <c r="R27" i="2" s="1"/>
  <c r="M28" i="2" l="1"/>
  <c r="M32" i="2" s="1"/>
  <c r="AA33" i="2"/>
  <c r="M34" i="2" l="1"/>
  <c r="M36" i="2" s="1"/>
  <c r="N28" i="2"/>
  <c r="M30" i="2"/>
  <c r="O28" i="2" l="1"/>
  <c r="N32" i="2"/>
  <c r="N34" i="2"/>
  <c r="N36" i="2" s="1"/>
  <c r="N30" i="2"/>
  <c r="P28" i="2" l="1"/>
  <c r="O34" i="2"/>
  <c r="O36" i="2" s="1"/>
  <c r="O32" i="2"/>
  <c r="O30" i="2"/>
  <c r="Q28" i="2" l="1"/>
  <c r="P32" i="2"/>
  <c r="P34" i="2"/>
  <c r="P36" i="2" s="1"/>
  <c r="P30" i="2"/>
  <c r="R28" i="2" l="1"/>
  <c r="Q32" i="2"/>
  <c r="Q34" i="2"/>
  <c r="Q36" i="2" s="1"/>
  <c r="Q30" i="2"/>
  <c r="S28" i="2" l="1"/>
  <c r="R32" i="2"/>
  <c r="R34" i="2"/>
  <c r="R36" i="2" s="1"/>
  <c r="R30" i="2"/>
  <c r="T28" i="2" l="1"/>
  <c r="S34" i="2"/>
  <c r="S36" i="2" s="1"/>
  <c r="S32" i="2"/>
  <c r="S30" i="2"/>
  <c r="U28" i="2" l="1"/>
  <c r="T32" i="2"/>
  <c r="T34" i="2"/>
  <c r="T36" i="2" s="1"/>
  <c r="T30" i="2"/>
  <c r="V28" i="2" l="1"/>
  <c r="U34" i="2"/>
  <c r="U36" i="2" s="1"/>
  <c r="U30" i="2"/>
  <c r="U32" i="2"/>
  <c r="W28" i="2" l="1"/>
  <c r="V30" i="2"/>
  <c r="V34" i="2"/>
  <c r="V36" i="2" s="1"/>
  <c r="V32" i="2"/>
  <c r="X28" i="2" l="1"/>
  <c r="W32" i="2"/>
  <c r="W30" i="2"/>
  <c r="W34" i="2"/>
  <c r="W36" i="2" s="1"/>
  <c r="Y28" i="2" l="1"/>
  <c r="X32" i="2"/>
  <c r="X30" i="2"/>
  <c r="X34" i="2"/>
  <c r="X36" i="2" s="1"/>
  <c r="Z28" i="2" l="1"/>
  <c r="Y32" i="2"/>
  <c r="Y30" i="2"/>
  <c r="Y34" i="2"/>
  <c r="Y36" i="2" s="1"/>
  <c r="AA28" i="2" l="1"/>
  <c r="Z32" i="2"/>
  <c r="Z30" i="2"/>
  <c r="Z34" i="2"/>
  <c r="Z36" i="2" s="1"/>
  <c r="AA30" i="2" l="1"/>
  <c r="AA32" i="2"/>
  <c r="AA34" i="2"/>
  <c r="AA36" i="2" s="1"/>
</calcChain>
</file>

<file path=xl/sharedStrings.xml><?xml version="1.0" encoding="utf-8"?>
<sst xmlns="http://schemas.openxmlformats.org/spreadsheetml/2006/main" count="56" uniqueCount="56">
  <si>
    <t>Q3FY21</t>
  </si>
  <si>
    <t>Q4FY21</t>
  </si>
  <si>
    <t>Q1FY22</t>
  </si>
  <si>
    <t>Q2FY22</t>
  </si>
  <si>
    <t>Q3FY22</t>
  </si>
  <si>
    <t>Q4FY22</t>
  </si>
  <si>
    <t>Q1FY23</t>
  </si>
  <si>
    <t>Q2FY23</t>
  </si>
  <si>
    <t>Q3FY23</t>
  </si>
  <si>
    <t>NIMs</t>
  </si>
  <si>
    <t>Provisions</t>
  </si>
  <si>
    <t>Teir 1 CAR</t>
  </si>
  <si>
    <t>Loan book</t>
  </si>
  <si>
    <t>int income</t>
  </si>
  <si>
    <t>NII (calculated)</t>
  </si>
  <si>
    <t>NII (reported)</t>
  </si>
  <si>
    <t>in expense</t>
  </si>
  <si>
    <t>Other income</t>
  </si>
  <si>
    <t>OI as % of int income</t>
  </si>
  <si>
    <t>NII + other income</t>
  </si>
  <si>
    <t>Op Ex</t>
  </si>
  <si>
    <t>CI ratio</t>
  </si>
  <si>
    <t>PPOP</t>
  </si>
  <si>
    <t>Incremental loan book</t>
  </si>
  <si>
    <t>Loan book growth</t>
  </si>
  <si>
    <t>Prov as % of incremental loan book</t>
  </si>
  <si>
    <t>Q4FY23</t>
  </si>
  <si>
    <t>Q1FY24</t>
  </si>
  <si>
    <t>Q2FY24</t>
  </si>
  <si>
    <t>Q3FY24</t>
  </si>
  <si>
    <t>Q4FY24</t>
  </si>
  <si>
    <t>Q1FY25</t>
  </si>
  <si>
    <t>Q2FY25</t>
  </si>
  <si>
    <t>Q3FY25</t>
  </si>
  <si>
    <t>Q4FY25</t>
  </si>
  <si>
    <t>Q1FY26</t>
  </si>
  <si>
    <t>Q2FY26</t>
  </si>
  <si>
    <t>Q3FY26</t>
  </si>
  <si>
    <t>Q4FY26</t>
  </si>
  <si>
    <t>Q1FY27</t>
  </si>
  <si>
    <t>Q2FY27</t>
  </si>
  <si>
    <t>Q3FY27</t>
  </si>
  <si>
    <t>Q4FY27</t>
  </si>
  <si>
    <t>Co guidance on credit cost (1% annual)</t>
  </si>
  <si>
    <t>PBT (after provisions)</t>
  </si>
  <si>
    <t>Teir 1</t>
  </si>
  <si>
    <t>Tax</t>
  </si>
  <si>
    <t>Tax %</t>
  </si>
  <si>
    <t>PAT</t>
  </si>
  <si>
    <t>CAR Teir 1% (calc)</t>
  </si>
  <si>
    <t>Capital raise</t>
  </si>
  <si>
    <t>RoE</t>
  </si>
  <si>
    <t>No of shares</t>
  </si>
  <si>
    <t>BV per share</t>
  </si>
  <si>
    <t>BV multiple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</si>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</sst>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right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/>
    <xf numFmtId="10" fontId="0" fillId="0" borderId="1" xfId="0" applyNumberFormat="1" applyBorder="1"/>
    <xf numFmtId="10" fontId="0" fillId="2" borderId="1" xfId="0" applyNumberFormat="1" applyFill="1" applyBorder="1"/>
    <xf numFmtId="164" fontId="0" fillId="2" borderId="1" xfId="1" applyNumberFormat="1" applyFont="1" applyFill="1" applyBorder="1"/>
    <xf numFmtId="165" fontId="0" fillId="0" borderId="0" xfId="2" applyNumberFormat="1" applyFont="1"/>
    <xf numFmtId="164" fontId="0" fillId="0" borderId="0" xfId="1" applyNumberFormat="1" applyFont="1"/>
    <xf numFmtId="43" fontId="0" fillId="0" borderId="0" xfId="0" applyNumberFormat="1"/>
    <xf numFmtId="9" fontId="0" fillId="0" borderId="0" xfId="2" applyFont="1"/>
    <xf numFmtId="164" fontId="0" fillId="0" borderId="0" xfId="0" applyNumberFormat="1"/>
    <xf numFmtId="3" fontId="0" fillId="2" borderId="0" xfId="0" applyNumberFormat="1" applyFill="1"/>
    <xf numFmtId="165" fontId="0" fillId="2" borderId="1" xfId="2" applyNumberFormat="1" applyFont="1" applyFill="1" applyBorder="1"/>
    <xf numFmtId="9" fontId="0" fillId="2" borderId="0" xfId="2" applyFont="1" applyFill="1" applyBorder="1"/>
    <xf numFmtId="0" fontId="2" fillId="0" borderId="2" xfId="0" applyFont="1" applyBorder="1" applyAlignment="1">
      <alignment horizontal="right"/>
    </xf>
    <xf numFmtId="9" fontId="0" fillId="0" borderId="0" xfId="0" applyNumberFormat="1"/>
    <xf numFmtId="165" fontId="0" fillId="0" borderId="0" xfId="0" applyNumberFormat="1"/>
    <xf numFmtId="10" fontId="0" fillId="0" borderId="0" xfId="2" applyNumberFormat="1" applyFont="1"/>
    <xf numFmtId="9" fontId="3" fillId="0" borderId="0" xfId="0" applyNumberFormat="1" applyFont="1"/>
    <xf numFmtId="9" fontId="3" fillId="0" borderId="0" xfId="2" applyFont="1"/>
    <xf numFmtId="165" fontId="3" fillId="0" borderId="0" xfId="0" applyNumberFormat="1" applyFont="1"/>
    <xf numFmtId="10" fontId="3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D397-04C2-4C3D-A78E-A1642EE56ACB}">
  <dimension ref="A1:AA36"/>
  <sheetViews>
    <sheetView tabSelected="1" topLeftCell="G17" workbookViewId="0">
      <selection activeCell="M22" sqref="M22"/>
    </sheetView>
  </sheetViews>
  <sheetFormatPr defaultRowHeight="14.25" outlineLevelCol="1" x14ac:dyDescent="0.45"/>
  <cols>
    <col min="1" max="1" width="29.59765625" bestFit="1" customWidth="1"/>
    <col min="2" max="6" width="0" hidden="1" customWidth="1" outlineLevel="1"/>
    <col min="7" max="7" width="9.59765625" bestFit="1" customWidth="1" collapsed="1"/>
    <col min="9" max="10" width="9.59765625" bestFit="1" customWidth="1"/>
    <col min="11" max="11" width="11.06640625" bestFit="1" customWidth="1"/>
  </cols>
  <sheetData>
    <row r="1" spans="1:27" x14ac:dyDescent="0.4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6" t="s">
        <v>26</v>
      </c>
      <c r="L1" s="1" t="s">
        <v>27</v>
      </c>
      <c r="M1" s="1" t="s">
        <v>28</v>
      </c>
      <c r="N1" s="1" t="s">
        <v>29</v>
      </c>
      <c r="O1" s="16" t="s">
        <v>30</v>
      </c>
      <c r="P1" s="1" t="s">
        <v>31</v>
      </c>
      <c r="Q1" s="1" t="s">
        <v>32</v>
      </c>
      <c r="R1" s="1" t="s">
        <v>33</v>
      </c>
      <c r="S1" s="16" t="s">
        <v>34</v>
      </c>
      <c r="T1" s="1" t="s">
        <v>35</v>
      </c>
      <c r="U1" s="1" t="s">
        <v>36</v>
      </c>
      <c r="V1" s="1" t="s">
        <v>37</v>
      </c>
      <c r="W1" s="16" t="s">
        <v>38</v>
      </c>
      <c r="X1" s="1" t="s">
        <v>39</v>
      </c>
      <c r="Y1" s="1" t="s">
        <v>40</v>
      </c>
      <c r="Z1" s="1" t="s">
        <v>41</v>
      </c>
      <c r="AA1" s="16" t="s">
        <v>42</v>
      </c>
    </row>
    <row r="2" spans="1:27" x14ac:dyDescent="0.45">
      <c r="A2" t="s">
        <v>12</v>
      </c>
      <c r="B2" s="3">
        <v>110469</v>
      </c>
      <c r="C2" s="3">
        <v>117127</v>
      </c>
      <c r="D2" s="3">
        <v>113794</v>
      </c>
      <c r="E2" s="3">
        <v>117270</v>
      </c>
      <c r="F2" s="3">
        <v>122219</v>
      </c>
      <c r="G2" s="3">
        <v>131951</v>
      </c>
      <c r="H2" s="3">
        <v>137663</v>
      </c>
      <c r="I2" s="3">
        <v>145362</v>
      </c>
      <c r="J2" s="3">
        <v>152152</v>
      </c>
      <c r="K2" s="9">
        <f>J2*(1+K4)</f>
        <v>159759.6</v>
      </c>
      <c r="L2" s="9">
        <f t="shared" ref="L2:AA2" si="0">K2*(1+L4)</f>
        <v>167747.58000000002</v>
      </c>
      <c r="M2" s="9">
        <f t="shared" si="0"/>
        <v>176134.95900000003</v>
      </c>
      <c r="N2" s="9">
        <f t="shared" si="0"/>
        <v>184941.70695000005</v>
      </c>
      <c r="O2" s="9">
        <f t="shared" si="0"/>
        <v>194188.79229750007</v>
      </c>
      <c r="P2" s="9">
        <f t="shared" si="0"/>
        <v>203898.23191237508</v>
      </c>
      <c r="Q2" s="9">
        <f t="shared" si="0"/>
        <v>214093.14350799384</v>
      </c>
      <c r="R2" s="9">
        <f t="shared" si="0"/>
        <v>224797.80068339355</v>
      </c>
      <c r="S2" s="9">
        <f t="shared" si="0"/>
        <v>236037.69071756324</v>
      </c>
      <c r="T2" s="9">
        <f t="shared" si="0"/>
        <v>247839.57525344141</v>
      </c>
      <c r="U2" s="9">
        <f t="shared" si="0"/>
        <v>260231.55401611348</v>
      </c>
      <c r="V2" s="9">
        <f t="shared" si="0"/>
        <v>273243.13171691919</v>
      </c>
      <c r="W2" s="9">
        <f t="shared" si="0"/>
        <v>286905.28830276517</v>
      </c>
      <c r="X2" s="9">
        <f t="shared" si="0"/>
        <v>301250.55271790345</v>
      </c>
      <c r="Y2" s="9">
        <f t="shared" si="0"/>
        <v>316313.08035379864</v>
      </c>
      <c r="Z2" s="9">
        <f t="shared" si="0"/>
        <v>332128.73437148856</v>
      </c>
      <c r="AA2" s="9">
        <f t="shared" si="0"/>
        <v>348735.171090063</v>
      </c>
    </row>
    <row r="3" spans="1:27" x14ac:dyDescent="0.45">
      <c r="A3" t="s">
        <v>23</v>
      </c>
      <c r="B3" s="3"/>
      <c r="C3" s="3">
        <f>C2-B2</f>
        <v>6658</v>
      </c>
      <c r="D3" s="3">
        <f t="shared" ref="D3:J3" si="1">D2-C2</f>
        <v>-3333</v>
      </c>
      <c r="E3" s="3">
        <f t="shared" si="1"/>
        <v>3476</v>
      </c>
      <c r="F3" s="3">
        <f t="shared" si="1"/>
        <v>4949</v>
      </c>
      <c r="G3" s="3">
        <f t="shared" si="1"/>
        <v>9732</v>
      </c>
      <c r="H3" s="3">
        <f t="shared" si="1"/>
        <v>5712</v>
      </c>
      <c r="I3" s="3">
        <f t="shared" si="1"/>
        <v>7699</v>
      </c>
      <c r="J3" s="3">
        <f t="shared" si="1"/>
        <v>6790</v>
      </c>
      <c r="K3" s="12">
        <f>K2-J2</f>
        <v>7607.6000000000058</v>
      </c>
      <c r="L3" s="12">
        <f t="shared" ref="L3:AA3" si="2">L2-K2</f>
        <v>7987.9800000000105</v>
      </c>
      <c r="M3" s="12">
        <f t="shared" si="2"/>
        <v>8387.3790000000154</v>
      </c>
      <c r="N3" s="12">
        <f t="shared" si="2"/>
        <v>8806.747950000019</v>
      </c>
      <c r="O3" s="12">
        <f t="shared" si="2"/>
        <v>9247.0853475000185</v>
      </c>
      <c r="P3" s="12">
        <f t="shared" si="2"/>
        <v>9709.4396148750093</v>
      </c>
      <c r="Q3" s="12">
        <f t="shared" si="2"/>
        <v>10194.91159561876</v>
      </c>
      <c r="R3" s="12">
        <f t="shared" si="2"/>
        <v>10704.657175399712</v>
      </c>
      <c r="S3" s="12">
        <f t="shared" si="2"/>
        <v>11239.890034169686</v>
      </c>
      <c r="T3" s="12">
        <f t="shared" si="2"/>
        <v>11801.884535878169</v>
      </c>
      <c r="U3" s="12">
        <f t="shared" si="2"/>
        <v>12391.978762672079</v>
      </c>
      <c r="V3" s="12">
        <f t="shared" si="2"/>
        <v>13011.577700805705</v>
      </c>
      <c r="W3" s="12">
        <f t="shared" si="2"/>
        <v>13662.15658584598</v>
      </c>
      <c r="X3" s="12">
        <f t="shared" si="2"/>
        <v>14345.264415138285</v>
      </c>
      <c r="Y3" s="12">
        <f t="shared" si="2"/>
        <v>15062.527635895181</v>
      </c>
      <c r="Z3" s="12">
        <f t="shared" si="2"/>
        <v>15815.654017689929</v>
      </c>
      <c r="AA3" s="12">
        <f t="shared" si="2"/>
        <v>16606.436718574434</v>
      </c>
    </row>
    <row r="4" spans="1:27" x14ac:dyDescent="0.45">
      <c r="A4" t="s">
        <v>24</v>
      </c>
      <c r="B4" s="3"/>
      <c r="C4" s="14">
        <f>C2/B2-1</f>
        <v>6.0270302075695392E-2</v>
      </c>
      <c r="D4" s="14">
        <f t="shared" ref="D4:J4" si="3">D2/C2-1</f>
        <v>-2.8456291034518078E-2</v>
      </c>
      <c r="E4" s="14">
        <f t="shared" si="3"/>
        <v>3.0546425997855842E-2</v>
      </c>
      <c r="F4" s="14">
        <f t="shared" si="3"/>
        <v>4.2201756629999254E-2</v>
      </c>
      <c r="G4" s="14">
        <f t="shared" si="3"/>
        <v>7.962755381732789E-2</v>
      </c>
      <c r="H4" s="14">
        <f t="shared" si="3"/>
        <v>4.3288796598737411E-2</v>
      </c>
      <c r="I4" s="14">
        <f t="shared" si="3"/>
        <v>5.5926429033218872E-2</v>
      </c>
      <c r="J4" s="14">
        <f t="shared" si="3"/>
        <v>4.6710969854570017E-2</v>
      </c>
      <c r="K4" s="20">
        <v>0.05</v>
      </c>
      <c r="L4" s="20">
        <v>0.05</v>
      </c>
      <c r="M4" s="20">
        <v>0.05</v>
      </c>
      <c r="N4" s="20">
        <v>0.05</v>
      </c>
      <c r="O4" s="20">
        <v>0.05</v>
      </c>
      <c r="P4" s="20">
        <v>0.05</v>
      </c>
      <c r="Q4" s="20">
        <v>0.05</v>
      </c>
      <c r="R4" s="20">
        <v>0.05</v>
      </c>
      <c r="S4" s="20">
        <v>0.05</v>
      </c>
      <c r="T4" s="20">
        <v>0.05</v>
      </c>
      <c r="U4" s="20">
        <v>0.05</v>
      </c>
      <c r="V4" s="20">
        <v>0.05</v>
      </c>
      <c r="W4" s="20">
        <v>0.05</v>
      </c>
      <c r="X4" s="20">
        <v>0.05</v>
      </c>
      <c r="Y4" s="20">
        <v>0.05</v>
      </c>
      <c r="Z4" s="20">
        <v>0.05</v>
      </c>
      <c r="AA4" s="20">
        <v>0.05</v>
      </c>
    </row>
    <row r="5" spans="1:27" x14ac:dyDescent="0.45">
      <c r="A5" s="2" t="s">
        <v>10</v>
      </c>
      <c r="B5" s="7">
        <v>2305</v>
      </c>
      <c r="C5" s="7">
        <v>580</v>
      </c>
      <c r="D5" s="7">
        <v>1872</v>
      </c>
      <c r="E5" s="7">
        <v>674</v>
      </c>
      <c r="F5" s="7">
        <v>392</v>
      </c>
      <c r="G5" s="7">
        <v>369</v>
      </c>
      <c r="H5" s="7">
        <v>308</v>
      </c>
      <c r="I5" s="7">
        <v>424</v>
      </c>
      <c r="J5" s="7">
        <v>450</v>
      </c>
      <c r="K5" s="9">
        <f>K2*K7</f>
        <v>399.399</v>
      </c>
      <c r="L5" s="9">
        <f t="shared" ref="L5:AA5" si="4">L2*L7</f>
        <v>419.36895000000004</v>
      </c>
      <c r="M5" s="9">
        <f t="shared" si="4"/>
        <v>440.33739750000007</v>
      </c>
      <c r="N5" s="9">
        <f t="shared" si="4"/>
        <v>462.35426737500012</v>
      </c>
      <c r="O5" s="9">
        <f t="shared" si="4"/>
        <v>485.47198074375018</v>
      </c>
      <c r="P5" s="9">
        <f t="shared" si="4"/>
        <v>509.7455797809377</v>
      </c>
      <c r="Q5" s="9">
        <f t="shared" si="4"/>
        <v>535.23285876998466</v>
      </c>
      <c r="R5" s="9">
        <f t="shared" si="4"/>
        <v>561.99450170848388</v>
      </c>
      <c r="S5" s="9">
        <f t="shared" si="4"/>
        <v>590.09422679390809</v>
      </c>
      <c r="T5" s="9">
        <f t="shared" si="4"/>
        <v>619.5989381336035</v>
      </c>
      <c r="U5" s="9">
        <f t="shared" si="4"/>
        <v>650.57888504028369</v>
      </c>
      <c r="V5" s="9">
        <f t="shared" si="4"/>
        <v>683.10782929229799</v>
      </c>
      <c r="W5" s="9">
        <f t="shared" si="4"/>
        <v>717.26322075691292</v>
      </c>
      <c r="X5" s="9">
        <f t="shared" si="4"/>
        <v>753.12638179475869</v>
      </c>
      <c r="Y5" s="9">
        <f t="shared" si="4"/>
        <v>790.78270088449665</v>
      </c>
      <c r="Z5" s="9">
        <f t="shared" si="4"/>
        <v>830.32183592872138</v>
      </c>
      <c r="AA5" s="9">
        <f t="shared" si="4"/>
        <v>871.83792772515756</v>
      </c>
    </row>
    <row r="6" spans="1:27" x14ac:dyDescent="0.45">
      <c r="A6" t="s">
        <v>25</v>
      </c>
      <c r="B6" s="13"/>
      <c r="C6" s="13"/>
      <c r="D6" s="13"/>
      <c r="E6" s="15">
        <f>E5/E3</f>
        <v>0.19390103567318756</v>
      </c>
      <c r="F6" s="15">
        <f t="shared" ref="F6:K6" si="5">F5/F3</f>
        <v>7.9207920792079209E-2</v>
      </c>
      <c r="G6" s="15">
        <f t="shared" si="5"/>
        <v>3.7916152897657214E-2</v>
      </c>
      <c r="H6" s="15">
        <f t="shared" si="5"/>
        <v>5.3921568627450983E-2</v>
      </c>
      <c r="I6" s="15">
        <f t="shared" si="5"/>
        <v>5.5072087284062862E-2</v>
      </c>
      <c r="J6" s="15">
        <f t="shared" si="5"/>
        <v>6.6273932253313697E-2</v>
      </c>
      <c r="K6" s="17">
        <f t="shared" si="5"/>
        <v>5.2499999999999963E-2</v>
      </c>
      <c r="L6" s="17">
        <f t="shared" ref="L6" si="6">L5/L3</f>
        <v>5.2499999999999936E-2</v>
      </c>
      <c r="M6" s="17">
        <f t="shared" ref="M6" si="7">M5/M3</f>
        <v>5.2499999999999915E-2</v>
      </c>
      <c r="N6" s="17">
        <f t="shared" ref="N6" si="8">N5/N3</f>
        <v>5.2499999999999901E-2</v>
      </c>
      <c r="O6" s="17">
        <f t="shared" ref="O6" si="9">O5/O3</f>
        <v>5.2499999999999915E-2</v>
      </c>
      <c r="P6" s="17">
        <f t="shared" ref="P6" si="10">P5/P3</f>
        <v>5.249999999999997E-2</v>
      </c>
      <c r="Q6" s="17">
        <f t="shared" ref="Q6" si="11">Q5/Q3</f>
        <v>5.2499999999999977E-2</v>
      </c>
      <c r="R6" s="17">
        <f t="shared" ref="R6" si="12">R5/R3</f>
        <v>5.2499999999999908E-2</v>
      </c>
      <c r="S6" s="17">
        <f t="shared" ref="S6" si="13">S5/S3</f>
        <v>5.2499999999999963E-2</v>
      </c>
      <c r="T6" s="17">
        <f t="shared" ref="T6" si="14">T5/T3</f>
        <v>5.249999999999997E-2</v>
      </c>
      <c r="U6" s="17">
        <f t="shared" ref="U6" si="15">U5/U3</f>
        <v>5.2499999999999963E-2</v>
      </c>
      <c r="V6" s="17">
        <f t="shared" ref="V6" si="16">V5/V3</f>
        <v>5.2499999999999887E-2</v>
      </c>
      <c r="W6" s="17">
        <f t="shared" ref="W6" si="17">W5/W3</f>
        <v>5.2499999999999922E-2</v>
      </c>
      <c r="X6" s="17">
        <f t="shared" ref="X6" si="18">X5/X3</f>
        <v>5.2499999999999915E-2</v>
      </c>
      <c r="Y6" s="17">
        <f t="shared" ref="Y6" si="19">Y5/Y3</f>
        <v>5.2499999999999977E-2</v>
      </c>
      <c r="Z6" s="17">
        <f t="shared" ref="Z6" si="20">Z5/Z3</f>
        <v>5.2500000000000005E-2</v>
      </c>
      <c r="AA6" s="17">
        <f t="shared" ref="AA6" si="21">AA5/AA3</f>
        <v>5.2499999999999984E-2</v>
      </c>
    </row>
    <row r="7" spans="1:27" x14ac:dyDescent="0.45">
      <c r="A7" t="s">
        <v>43</v>
      </c>
      <c r="B7" s="13"/>
      <c r="C7" s="13"/>
      <c r="D7" s="13"/>
      <c r="E7" s="15"/>
      <c r="F7" s="15"/>
      <c r="G7" s="15"/>
      <c r="H7" s="15"/>
      <c r="I7" s="15"/>
      <c r="J7" s="15"/>
      <c r="K7" s="23">
        <v>2.5000000000000001E-3</v>
      </c>
      <c r="L7" s="23">
        <v>2.5000000000000001E-3</v>
      </c>
      <c r="M7" s="23">
        <v>2.5000000000000001E-3</v>
      </c>
      <c r="N7" s="23">
        <v>2.5000000000000001E-3</v>
      </c>
      <c r="O7" s="23">
        <v>2.5000000000000001E-3</v>
      </c>
      <c r="P7" s="23">
        <v>2.5000000000000001E-3</v>
      </c>
      <c r="Q7" s="23">
        <v>2.5000000000000001E-3</v>
      </c>
      <c r="R7" s="23">
        <v>2.5000000000000001E-3</v>
      </c>
      <c r="S7" s="23">
        <v>2.5000000000000001E-3</v>
      </c>
      <c r="T7" s="23">
        <v>2.5000000000000001E-3</v>
      </c>
      <c r="U7" s="23">
        <v>2.5000000000000001E-3</v>
      </c>
      <c r="V7" s="23">
        <v>2.5000000000000001E-3</v>
      </c>
      <c r="W7" s="23">
        <v>2.5000000000000001E-3</v>
      </c>
      <c r="X7" s="23">
        <v>2.5000000000000001E-3</v>
      </c>
      <c r="Y7" s="23">
        <v>2.5000000000000001E-3</v>
      </c>
      <c r="Z7" s="23">
        <v>2.5000000000000001E-3</v>
      </c>
      <c r="AA7" s="23">
        <v>2.5000000000000001E-3</v>
      </c>
    </row>
    <row r="8" spans="1:27" x14ac:dyDescent="0.45">
      <c r="B8" s="13"/>
      <c r="C8" s="13"/>
      <c r="D8" s="13"/>
      <c r="E8" s="15"/>
      <c r="F8" s="15"/>
      <c r="G8" s="15"/>
      <c r="H8" s="15"/>
      <c r="I8" s="15"/>
      <c r="J8" s="15"/>
    </row>
    <row r="9" spans="1:27" x14ac:dyDescent="0.45">
      <c r="B9" s="13"/>
      <c r="C9" s="13"/>
      <c r="D9" s="13"/>
      <c r="E9" s="13"/>
      <c r="F9" s="13"/>
      <c r="G9" s="13"/>
      <c r="H9" s="13"/>
      <c r="I9" s="13"/>
      <c r="J9" s="13"/>
    </row>
    <row r="11" spans="1:27" x14ac:dyDescent="0.45">
      <c r="A11" s="4" t="s">
        <v>9</v>
      </c>
      <c r="B11" s="5">
        <v>4.65E-2</v>
      </c>
      <c r="C11" s="5">
        <v>5.0299999999999997E-2</v>
      </c>
      <c r="D11" s="5">
        <v>5.5100000000000003E-2</v>
      </c>
      <c r="E11" s="5">
        <v>5.7599999999999998E-2</v>
      </c>
      <c r="F11" s="5">
        <v>5.8999999999999997E-2</v>
      </c>
      <c r="G11" s="5">
        <v>5.96E-2</v>
      </c>
      <c r="H11" s="5">
        <v>5.8900000000000001E-2</v>
      </c>
      <c r="I11" s="5">
        <v>5.9799999999999999E-2</v>
      </c>
      <c r="J11" s="5">
        <v>6.3600000000000004E-2</v>
      </c>
      <c r="K11" s="20">
        <v>0.06</v>
      </c>
      <c r="L11" s="20">
        <v>0.06</v>
      </c>
      <c r="M11" s="20">
        <v>0.06</v>
      </c>
      <c r="N11" s="20">
        <v>0.06</v>
      </c>
      <c r="O11" s="20">
        <v>0.06</v>
      </c>
      <c r="P11" s="20">
        <v>0.06</v>
      </c>
      <c r="Q11" s="20">
        <v>0.06</v>
      </c>
      <c r="R11" s="22">
        <v>5.8000000000000003E-2</v>
      </c>
      <c r="S11" s="22">
        <v>5.8000000000000003E-2</v>
      </c>
      <c r="T11" s="22">
        <v>5.8000000000000003E-2</v>
      </c>
      <c r="U11" s="22">
        <v>5.8000000000000003E-2</v>
      </c>
      <c r="V11" s="22">
        <v>5.8000000000000003E-2</v>
      </c>
      <c r="W11" s="22">
        <v>5.8000000000000003E-2</v>
      </c>
      <c r="X11" s="22">
        <v>5.8000000000000003E-2</v>
      </c>
      <c r="Y11" s="22">
        <v>5.8000000000000003E-2</v>
      </c>
      <c r="Z11" s="22">
        <v>5.8000000000000003E-2</v>
      </c>
      <c r="AA11" s="22">
        <v>5.8000000000000003E-2</v>
      </c>
    </row>
    <row r="12" spans="1:27" x14ac:dyDescent="0.45">
      <c r="A12" t="s">
        <v>14</v>
      </c>
      <c r="B12" s="9">
        <f>B11*B2/4</f>
        <v>1284.202125</v>
      </c>
      <c r="C12" s="9">
        <f t="shared" ref="C12:F12" si="22">C11*(AVERAGE(B2:C2)/4)</f>
        <v>1431.0098499999999</v>
      </c>
      <c r="D12" s="9">
        <f t="shared" si="22"/>
        <v>1590.4683875000001</v>
      </c>
      <c r="E12" s="9">
        <f t="shared" si="22"/>
        <v>1663.6607999999999</v>
      </c>
      <c r="F12" s="9">
        <f t="shared" si="22"/>
        <v>1766.2313749999998</v>
      </c>
      <c r="G12" s="9">
        <f>G11*(AVERAGE(F2:G2)/4)</f>
        <v>1893.5664999999999</v>
      </c>
      <c r="H12" s="9">
        <f t="shared" ref="H12:J12" si="23">H11*(AVERAGE(G2:H2)/4)</f>
        <v>1985.0330750000001</v>
      </c>
      <c r="I12" s="9">
        <f t="shared" si="23"/>
        <v>2115.6118750000001</v>
      </c>
      <c r="J12" s="9">
        <f t="shared" si="23"/>
        <v>2365.2363</v>
      </c>
      <c r="K12" s="9">
        <f>K11*(AVERAGE(J2:K2)/4)</f>
        <v>2339.3369999999995</v>
      </c>
      <c r="L12" s="9">
        <f t="shared" ref="L12:AA12" si="24">L11*(AVERAGE(K2:L2)/4)</f>
        <v>2456.3038500000002</v>
      </c>
      <c r="M12" s="9">
        <f t="shared" si="24"/>
        <v>2579.1190425000004</v>
      </c>
      <c r="N12" s="9">
        <f t="shared" si="24"/>
        <v>2708.0749946250003</v>
      </c>
      <c r="O12" s="9">
        <f t="shared" si="24"/>
        <v>2843.4787443562504</v>
      </c>
      <c r="P12" s="9">
        <f t="shared" si="24"/>
        <v>2985.6526815740635</v>
      </c>
      <c r="Q12" s="9">
        <f t="shared" si="24"/>
        <v>3134.9353156527668</v>
      </c>
      <c r="R12" s="9">
        <f t="shared" si="24"/>
        <v>3181.9593453875586</v>
      </c>
      <c r="S12" s="9">
        <f t="shared" si="24"/>
        <v>3341.0573126569366</v>
      </c>
      <c r="T12" s="9">
        <f t="shared" si="24"/>
        <v>3508.1101782897836</v>
      </c>
      <c r="U12" s="9">
        <f t="shared" si="24"/>
        <v>3683.515687204273</v>
      </c>
      <c r="V12" s="9">
        <f t="shared" si="24"/>
        <v>3867.6914715644871</v>
      </c>
      <c r="W12" s="9">
        <f t="shared" si="24"/>
        <v>4061.0760451427118</v>
      </c>
      <c r="X12" s="9">
        <f t="shared" si="24"/>
        <v>4264.1298473998477</v>
      </c>
      <c r="Y12" s="9">
        <f t="shared" si="24"/>
        <v>4477.3363397698404</v>
      </c>
      <c r="Z12" s="9">
        <f t="shared" si="24"/>
        <v>4701.2031567583326</v>
      </c>
      <c r="AA12" s="9">
        <f t="shared" si="24"/>
        <v>4936.2633145962491</v>
      </c>
    </row>
    <row r="13" spans="1:27" x14ac:dyDescent="0.45">
      <c r="B13" s="9"/>
      <c r="C13" s="9"/>
      <c r="D13" s="9"/>
      <c r="E13" s="9"/>
      <c r="F13" s="9"/>
      <c r="G13" s="9"/>
      <c r="H13" s="9"/>
      <c r="I13" s="9"/>
      <c r="J13" s="9"/>
    </row>
    <row r="14" spans="1:27" x14ac:dyDescent="0.45">
      <c r="A14" t="s">
        <v>13</v>
      </c>
      <c r="B14" s="9"/>
      <c r="C14" s="9"/>
      <c r="D14" s="9"/>
      <c r="E14" s="9"/>
      <c r="F14" s="9"/>
      <c r="G14" s="9">
        <v>3599</v>
      </c>
      <c r="H14" s="9"/>
      <c r="I14" s="9">
        <v>4603</v>
      </c>
      <c r="J14" s="9">
        <v>4999</v>
      </c>
    </row>
    <row r="15" spans="1:27" x14ac:dyDescent="0.45">
      <c r="A15" t="s">
        <v>16</v>
      </c>
      <c r="B15" s="9"/>
      <c r="C15" s="9"/>
      <c r="D15" s="9"/>
      <c r="E15" s="9"/>
      <c r="F15" s="9"/>
      <c r="G15" s="9">
        <v>1849</v>
      </c>
      <c r="H15" s="9"/>
      <c r="I15" s="9">
        <v>2467</v>
      </c>
      <c r="J15" s="9">
        <v>2626</v>
      </c>
    </row>
    <row r="16" spans="1:27" x14ac:dyDescent="0.45">
      <c r="A16" t="s">
        <v>15</v>
      </c>
      <c r="B16" s="9"/>
      <c r="C16" s="9"/>
      <c r="D16" s="9"/>
      <c r="E16" s="9"/>
      <c r="F16" s="9"/>
      <c r="G16" s="9">
        <f>G14-G15</f>
        <v>1750</v>
      </c>
      <c r="H16" s="9"/>
      <c r="I16" s="9">
        <f>I14-I15</f>
        <v>2136</v>
      </c>
      <c r="J16" s="9">
        <f>J14-J15</f>
        <v>2373</v>
      </c>
    </row>
    <row r="17" spans="1:27" x14ac:dyDescent="0.45">
      <c r="A17" t="s">
        <v>17</v>
      </c>
      <c r="B17" s="9"/>
      <c r="C17" s="9"/>
      <c r="D17" s="9"/>
      <c r="E17" s="9"/>
      <c r="F17" s="9"/>
      <c r="G17" s="9">
        <f>5198-G14</f>
        <v>1599</v>
      </c>
      <c r="H17" s="9"/>
      <c r="I17" s="9">
        <f>6531-I14</f>
        <v>1928</v>
      </c>
      <c r="J17" s="9">
        <f>7064-J14</f>
        <v>2065</v>
      </c>
      <c r="K17" s="9">
        <f>K18*K12</f>
        <v>1871.4695999999997</v>
      </c>
      <c r="L17" s="9">
        <f t="shared" ref="L17:AA17" si="25">L18*L12</f>
        <v>1965.0430800000004</v>
      </c>
      <c r="M17" s="9">
        <f t="shared" si="25"/>
        <v>2063.2952340000006</v>
      </c>
      <c r="N17" s="9">
        <f t="shared" si="25"/>
        <v>2166.4599957000005</v>
      </c>
      <c r="O17" s="9">
        <f t="shared" si="25"/>
        <v>2274.7829954850004</v>
      </c>
      <c r="P17" s="9">
        <f t="shared" si="25"/>
        <v>2388.5221452592509</v>
      </c>
      <c r="Q17" s="9">
        <f t="shared" si="25"/>
        <v>2507.9482525222138</v>
      </c>
      <c r="R17" s="9">
        <f t="shared" si="25"/>
        <v>2545.5674763100469</v>
      </c>
      <c r="S17" s="9">
        <f t="shared" si="25"/>
        <v>2672.8458501255495</v>
      </c>
      <c r="T17" s="9">
        <f t="shared" si="25"/>
        <v>2806.488142631827</v>
      </c>
      <c r="U17" s="9">
        <f t="shared" si="25"/>
        <v>2946.8125497634187</v>
      </c>
      <c r="V17" s="9">
        <f t="shared" si="25"/>
        <v>3094.15317725159</v>
      </c>
      <c r="W17" s="9">
        <f t="shared" si="25"/>
        <v>3248.8608361141696</v>
      </c>
      <c r="X17" s="9">
        <f t="shared" si="25"/>
        <v>3411.3038779198782</v>
      </c>
      <c r="Y17" s="9">
        <f t="shared" si="25"/>
        <v>3581.8690718158723</v>
      </c>
      <c r="Z17" s="9">
        <f t="shared" si="25"/>
        <v>3760.9625254066664</v>
      </c>
      <c r="AA17" s="9">
        <f t="shared" si="25"/>
        <v>3949.0106516769993</v>
      </c>
    </row>
    <row r="18" spans="1:27" x14ac:dyDescent="0.45">
      <c r="A18" t="s">
        <v>18</v>
      </c>
      <c r="B18" s="9"/>
      <c r="C18" s="9"/>
      <c r="D18" s="9"/>
      <c r="E18" s="9"/>
      <c r="F18" s="9"/>
      <c r="G18" s="11">
        <f>G17/G16</f>
        <v>0.9137142857142857</v>
      </c>
      <c r="H18" s="9"/>
      <c r="I18" s="11">
        <f>I17/I16</f>
        <v>0.90262172284644193</v>
      </c>
      <c r="J18" s="11">
        <f>J17/J16</f>
        <v>0.87020648967551617</v>
      </c>
      <c r="K18" s="20">
        <v>0.8</v>
      </c>
      <c r="L18" s="20">
        <v>0.8</v>
      </c>
      <c r="M18" s="20">
        <v>0.8</v>
      </c>
      <c r="N18" s="20">
        <v>0.8</v>
      </c>
      <c r="O18" s="20">
        <v>0.8</v>
      </c>
      <c r="P18" s="20">
        <v>0.8</v>
      </c>
      <c r="Q18" s="20">
        <v>0.8</v>
      </c>
      <c r="R18" s="20">
        <v>0.8</v>
      </c>
      <c r="S18" s="20">
        <v>0.8</v>
      </c>
      <c r="T18" s="20">
        <v>0.8</v>
      </c>
      <c r="U18" s="20">
        <v>0.8</v>
      </c>
      <c r="V18" s="20">
        <v>0.8</v>
      </c>
      <c r="W18" s="20">
        <v>0.8</v>
      </c>
      <c r="X18" s="20">
        <v>0.8</v>
      </c>
      <c r="Y18" s="20">
        <v>0.8</v>
      </c>
      <c r="Z18" s="20">
        <v>0.8</v>
      </c>
      <c r="AA18" s="20">
        <v>0.8</v>
      </c>
    </row>
    <row r="19" spans="1:27" x14ac:dyDescent="0.45">
      <c r="B19" s="9"/>
      <c r="C19" s="9"/>
      <c r="D19" s="9"/>
      <c r="E19" s="9"/>
      <c r="F19" s="9"/>
      <c r="G19" s="9"/>
      <c r="H19" s="9"/>
      <c r="I19" s="9"/>
      <c r="J19" s="9"/>
    </row>
    <row r="20" spans="1:27" x14ac:dyDescent="0.45">
      <c r="A20" t="s">
        <v>19</v>
      </c>
      <c r="G20" s="12">
        <f>G17+G16</f>
        <v>3349</v>
      </c>
      <c r="I20" s="12">
        <f>I17+I16</f>
        <v>4064</v>
      </c>
      <c r="J20" s="12">
        <f>J17+J16</f>
        <v>4438</v>
      </c>
      <c r="K20" s="12">
        <f>K17+K12</f>
        <v>4210.806599999999</v>
      </c>
      <c r="L20" s="12">
        <f t="shared" ref="L20:AA20" si="26">L17+L12</f>
        <v>4421.3469300000006</v>
      </c>
      <c r="M20" s="12">
        <f t="shared" si="26"/>
        <v>4642.4142765000015</v>
      </c>
      <c r="N20" s="12">
        <f t="shared" si="26"/>
        <v>4874.5349903250008</v>
      </c>
      <c r="O20" s="12">
        <f t="shared" si="26"/>
        <v>5118.2617398412513</v>
      </c>
      <c r="P20" s="12">
        <f t="shared" si="26"/>
        <v>5374.174826833314</v>
      </c>
      <c r="Q20" s="12">
        <f t="shared" si="26"/>
        <v>5642.8835681749806</v>
      </c>
      <c r="R20" s="12">
        <f t="shared" si="26"/>
        <v>5727.5268216976056</v>
      </c>
      <c r="S20" s="12">
        <f t="shared" si="26"/>
        <v>6013.9031627824861</v>
      </c>
      <c r="T20" s="12">
        <f t="shared" si="26"/>
        <v>6314.5983209216101</v>
      </c>
      <c r="U20" s="12">
        <f t="shared" si="26"/>
        <v>6630.3282369676917</v>
      </c>
      <c r="V20" s="12">
        <f t="shared" si="26"/>
        <v>6961.8446488160771</v>
      </c>
      <c r="W20" s="12">
        <f t="shared" si="26"/>
        <v>7309.936881256881</v>
      </c>
      <c r="X20" s="12">
        <f t="shared" si="26"/>
        <v>7675.4337253197264</v>
      </c>
      <c r="Y20" s="12">
        <f t="shared" si="26"/>
        <v>8059.2054115857127</v>
      </c>
      <c r="Z20" s="12">
        <f t="shared" si="26"/>
        <v>8462.1656821649995</v>
      </c>
      <c r="AA20" s="12">
        <f t="shared" si="26"/>
        <v>8885.2739662732492</v>
      </c>
    </row>
    <row r="21" spans="1:27" x14ac:dyDescent="0.45">
      <c r="A21" t="s">
        <v>20</v>
      </c>
      <c r="G21" s="12">
        <v>2567</v>
      </c>
      <c r="H21" s="12"/>
      <c r="I21" s="12">
        <v>2880</v>
      </c>
      <c r="J21" s="12">
        <v>3161</v>
      </c>
      <c r="K21" s="9">
        <f>K22*K20</f>
        <v>2989.672685999999</v>
      </c>
      <c r="L21" s="9">
        <f t="shared" ref="L21:AA21" si="27">L22*L20</f>
        <v>3094.9428510000002</v>
      </c>
      <c r="M21" s="9">
        <f t="shared" si="27"/>
        <v>3203.2658507850006</v>
      </c>
      <c r="N21" s="9">
        <f t="shared" si="27"/>
        <v>3314.6837934210007</v>
      </c>
      <c r="O21" s="9">
        <f t="shared" si="27"/>
        <v>3429.2353656936384</v>
      </c>
      <c r="P21" s="9">
        <f t="shared" si="27"/>
        <v>3546.9553857099872</v>
      </c>
      <c r="Q21" s="9">
        <f t="shared" si="27"/>
        <v>3667.8743193137375</v>
      </c>
      <c r="R21" s="9">
        <f t="shared" si="27"/>
        <v>3722.8924341034435</v>
      </c>
      <c r="S21" s="9">
        <f t="shared" si="27"/>
        <v>3909.0370558086161</v>
      </c>
      <c r="T21" s="9">
        <f t="shared" si="27"/>
        <v>4104.4889085990471</v>
      </c>
      <c r="U21" s="9">
        <f t="shared" si="27"/>
        <v>4309.7133540289997</v>
      </c>
      <c r="V21" s="9">
        <f t="shared" si="27"/>
        <v>4525.1990217304501</v>
      </c>
      <c r="W21" s="9">
        <f t="shared" si="27"/>
        <v>4751.4589728169731</v>
      </c>
      <c r="X21" s="9">
        <f t="shared" si="27"/>
        <v>4989.0319214578221</v>
      </c>
      <c r="Y21" s="9">
        <f t="shared" si="27"/>
        <v>5238.4835175307135</v>
      </c>
      <c r="Z21" s="9">
        <f t="shared" si="27"/>
        <v>5500.40769340725</v>
      </c>
      <c r="AA21" s="9">
        <f t="shared" si="27"/>
        <v>5775.4280780776126</v>
      </c>
    </row>
    <row r="22" spans="1:27" x14ac:dyDescent="0.45">
      <c r="A22" t="s">
        <v>21</v>
      </c>
      <c r="G22" s="8">
        <f>G21/G20</f>
        <v>0.76649746192893398</v>
      </c>
      <c r="I22" s="8">
        <f t="shared" ref="I22:J22" si="28">I21/I20</f>
        <v>0.70866141732283461</v>
      </c>
      <c r="J22" s="8">
        <f t="shared" si="28"/>
        <v>0.7122577737719693</v>
      </c>
      <c r="K22" s="20">
        <v>0.71</v>
      </c>
      <c r="L22" s="21">
        <v>0.7</v>
      </c>
      <c r="M22" s="21">
        <v>0.69</v>
      </c>
      <c r="N22" s="21">
        <v>0.68</v>
      </c>
      <c r="O22" s="21">
        <v>0.67</v>
      </c>
      <c r="P22" s="21">
        <v>0.66</v>
      </c>
      <c r="Q22" s="21">
        <v>0.65</v>
      </c>
      <c r="R22" s="21">
        <v>0.65</v>
      </c>
      <c r="S22" s="21">
        <v>0.65</v>
      </c>
      <c r="T22" s="21">
        <v>0.65</v>
      </c>
      <c r="U22" s="21">
        <v>0.65</v>
      </c>
      <c r="V22" s="21">
        <v>0.65</v>
      </c>
      <c r="W22" s="21">
        <v>0.65</v>
      </c>
      <c r="X22" s="21">
        <v>0.65</v>
      </c>
      <c r="Y22" s="21">
        <v>0.65</v>
      </c>
      <c r="Z22" s="21">
        <v>0.65</v>
      </c>
      <c r="AA22" s="21">
        <v>0.65</v>
      </c>
    </row>
    <row r="23" spans="1:27" x14ac:dyDescent="0.45">
      <c r="A23" t="s">
        <v>22</v>
      </c>
      <c r="G23" s="12">
        <f>G20-G21</f>
        <v>782</v>
      </c>
      <c r="I23" s="12">
        <f t="shared" ref="I23:J23" si="29">I20-I21</f>
        <v>1184</v>
      </c>
      <c r="J23" s="12">
        <f t="shared" si="29"/>
        <v>1277</v>
      </c>
      <c r="K23" s="12">
        <f>K20-K21</f>
        <v>1221.133914</v>
      </c>
      <c r="L23" s="12">
        <f t="shared" ref="L23:AA23" si="30">L20-L21</f>
        <v>1326.4040790000004</v>
      </c>
      <c r="M23" s="12">
        <f t="shared" si="30"/>
        <v>1439.1484257150009</v>
      </c>
      <c r="N23" s="12">
        <f t="shared" si="30"/>
        <v>1559.8511969040001</v>
      </c>
      <c r="O23" s="12">
        <f t="shared" si="30"/>
        <v>1689.0263741476128</v>
      </c>
      <c r="P23" s="12">
        <f t="shared" si="30"/>
        <v>1827.2194411233268</v>
      </c>
      <c r="Q23" s="12">
        <f t="shared" si="30"/>
        <v>1975.0092488612431</v>
      </c>
      <c r="R23" s="12">
        <f t="shared" si="30"/>
        <v>2004.634387594162</v>
      </c>
      <c r="S23" s="12">
        <f t="shared" si="30"/>
        <v>2104.86610697387</v>
      </c>
      <c r="T23" s="12">
        <f t="shared" si="30"/>
        <v>2210.109412322563</v>
      </c>
      <c r="U23" s="12">
        <f t="shared" si="30"/>
        <v>2320.6148829386921</v>
      </c>
      <c r="V23" s="12">
        <f t="shared" si="30"/>
        <v>2436.645627085627</v>
      </c>
      <c r="W23" s="12">
        <f t="shared" si="30"/>
        <v>2558.4779084399079</v>
      </c>
      <c r="X23" s="12">
        <f t="shared" si="30"/>
        <v>2686.4018038619042</v>
      </c>
      <c r="Y23" s="12">
        <f t="shared" si="30"/>
        <v>2820.7218940549992</v>
      </c>
      <c r="Z23" s="12">
        <f t="shared" si="30"/>
        <v>2961.7579887577494</v>
      </c>
      <c r="AA23" s="12">
        <f t="shared" si="30"/>
        <v>3109.8458881956367</v>
      </c>
    </row>
    <row r="24" spans="1:27" x14ac:dyDescent="0.45">
      <c r="A24" t="s">
        <v>44</v>
      </c>
      <c r="G24" s="12">
        <f>G23-G5</f>
        <v>413</v>
      </c>
      <c r="I24" s="12">
        <f t="shared" ref="I24:J24" si="31">I23-I5</f>
        <v>760</v>
      </c>
      <c r="J24" s="12">
        <f t="shared" si="31"/>
        <v>827</v>
      </c>
      <c r="K24" s="12">
        <f>K23-K5</f>
        <v>821.734914</v>
      </c>
      <c r="L24" s="12">
        <f t="shared" ref="L24:AA24" si="32">L23-L5</f>
        <v>907.03512900000032</v>
      </c>
      <c r="M24" s="12">
        <f t="shared" si="32"/>
        <v>998.81102821500087</v>
      </c>
      <c r="N24" s="12">
        <f t="shared" si="32"/>
        <v>1097.496929529</v>
      </c>
      <c r="O24" s="12">
        <f t="shared" si="32"/>
        <v>1203.5543934038626</v>
      </c>
      <c r="P24" s="12">
        <f t="shared" si="32"/>
        <v>1317.473861342389</v>
      </c>
      <c r="Q24" s="12">
        <f t="shared" si="32"/>
        <v>1439.7763900912585</v>
      </c>
      <c r="R24" s="12">
        <f t="shared" si="32"/>
        <v>1442.6398858856783</v>
      </c>
      <c r="S24" s="12">
        <f t="shared" si="32"/>
        <v>1514.771880179962</v>
      </c>
      <c r="T24" s="12">
        <f t="shared" si="32"/>
        <v>1590.5104741889595</v>
      </c>
      <c r="U24" s="12">
        <f t="shared" si="32"/>
        <v>1670.0359978984084</v>
      </c>
      <c r="V24" s="12">
        <f t="shared" si="32"/>
        <v>1753.537797793329</v>
      </c>
      <c r="W24" s="12">
        <f t="shared" si="32"/>
        <v>1841.214687682995</v>
      </c>
      <c r="X24" s="12">
        <f t="shared" si="32"/>
        <v>1933.2754220671454</v>
      </c>
      <c r="Y24" s="12">
        <f t="shared" si="32"/>
        <v>2029.9391931705027</v>
      </c>
      <c r="Z24" s="12">
        <f t="shared" si="32"/>
        <v>2131.4361528290283</v>
      </c>
      <c r="AA24" s="12">
        <f t="shared" si="32"/>
        <v>2238.0079604704792</v>
      </c>
    </row>
    <row r="25" spans="1:27" x14ac:dyDescent="0.45">
      <c r="A25" t="s">
        <v>46</v>
      </c>
      <c r="G25" s="12">
        <v>101</v>
      </c>
      <c r="I25" s="12">
        <v>193</v>
      </c>
      <c r="J25" s="12">
        <v>210</v>
      </c>
      <c r="K25" s="12">
        <f>K24*K26</f>
        <v>205.4337285</v>
      </c>
      <c r="L25" s="12">
        <f t="shared" ref="L25:AA25" si="33">L24*L26</f>
        <v>226.75878225000008</v>
      </c>
      <c r="M25" s="12">
        <f t="shared" si="33"/>
        <v>249.70275705375022</v>
      </c>
      <c r="N25" s="12">
        <f t="shared" si="33"/>
        <v>274.37423238225</v>
      </c>
      <c r="O25" s="12">
        <f t="shared" si="33"/>
        <v>300.88859835096565</v>
      </c>
      <c r="P25" s="12">
        <f t="shared" si="33"/>
        <v>329.36846533559725</v>
      </c>
      <c r="Q25" s="12">
        <f t="shared" si="33"/>
        <v>359.94409752281462</v>
      </c>
      <c r="R25" s="12">
        <f t="shared" si="33"/>
        <v>360.65997147141957</v>
      </c>
      <c r="S25" s="12">
        <f t="shared" si="33"/>
        <v>378.69297004499049</v>
      </c>
      <c r="T25" s="12">
        <f t="shared" si="33"/>
        <v>397.62761854723988</v>
      </c>
      <c r="U25" s="12">
        <f t="shared" si="33"/>
        <v>417.50899947460209</v>
      </c>
      <c r="V25" s="12">
        <f t="shared" si="33"/>
        <v>438.38444944833225</v>
      </c>
      <c r="W25" s="12">
        <f t="shared" si="33"/>
        <v>460.30367192074874</v>
      </c>
      <c r="X25" s="12">
        <f t="shared" si="33"/>
        <v>483.31885551678636</v>
      </c>
      <c r="Y25" s="12">
        <f t="shared" si="33"/>
        <v>507.48479829262567</v>
      </c>
      <c r="Z25" s="12">
        <f t="shared" si="33"/>
        <v>532.85903820725707</v>
      </c>
      <c r="AA25" s="12">
        <f t="shared" si="33"/>
        <v>559.50199011761981</v>
      </c>
    </row>
    <row r="26" spans="1:27" x14ac:dyDescent="0.45">
      <c r="A26" t="s">
        <v>47</v>
      </c>
      <c r="G26" s="11">
        <f>G25/G24</f>
        <v>0.24455205811138014</v>
      </c>
      <c r="I26" s="11">
        <f t="shared" ref="I26:J26" si="34">I25/I24</f>
        <v>0.25394736842105264</v>
      </c>
      <c r="J26" s="11">
        <f t="shared" si="34"/>
        <v>0.25392986698911729</v>
      </c>
      <c r="K26" s="21">
        <v>0.25</v>
      </c>
      <c r="L26" s="21">
        <v>0.25</v>
      </c>
      <c r="M26" s="21">
        <v>0.25</v>
      </c>
      <c r="N26" s="21">
        <v>0.25</v>
      </c>
      <c r="O26" s="21">
        <v>0.25</v>
      </c>
      <c r="P26" s="21">
        <v>0.25</v>
      </c>
      <c r="Q26" s="21">
        <v>0.25</v>
      </c>
      <c r="R26" s="21">
        <v>0.25</v>
      </c>
      <c r="S26" s="21">
        <v>0.25</v>
      </c>
      <c r="T26" s="21">
        <v>0.25</v>
      </c>
      <c r="U26" s="21">
        <v>0.25</v>
      </c>
      <c r="V26" s="21">
        <v>0.25</v>
      </c>
      <c r="W26" s="21">
        <v>0.25</v>
      </c>
      <c r="X26" s="21">
        <v>0.25</v>
      </c>
      <c r="Y26" s="21">
        <v>0.25</v>
      </c>
      <c r="Z26" s="21">
        <v>0.25</v>
      </c>
      <c r="AA26" s="21">
        <v>0.25</v>
      </c>
    </row>
    <row r="27" spans="1:27" x14ac:dyDescent="0.45">
      <c r="A27" t="s">
        <v>48</v>
      </c>
      <c r="G27" s="12">
        <f>G24-G25</f>
        <v>312</v>
      </c>
      <c r="I27" s="12">
        <f t="shared" ref="I27:J27" si="35">I24-I25</f>
        <v>567</v>
      </c>
      <c r="J27" s="12">
        <f t="shared" si="35"/>
        <v>617</v>
      </c>
      <c r="K27" s="12">
        <f>K24-K25</f>
        <v>616.30118549999997</v>
      </c>
      <c r="L27" s="12">
        <f t="shared" ref="L27:AA27" si="36">L24-L25</f>
        <v>680.27634675000024</v>
      </c>
      <c r="M27" s="12">
        <f t="shared" si="36"/>
        <v>749.10827116125063</v>
      </c>
      <c r="N27" s="12">
        <f t="shared" si="36"/>
        <v>823.12269714674994</v>
      </c>
      <c r="O27" s="12">
        <f t="shared" si="36"/>
        <v>902.66579505289701</v>
      </c>
      <c r="P27" s="12">
        <f t="shared" si="36"/>
        <v>988.10539600679181</v>
      </c>
      <c r="Q27" s="12">
        <f t="shared" si="36"/>
        <v>1079.8322925684438</v>
      </c>
      <c r="R27" s="12">
        <f t="shared" si="36"/>
        <v>1081.9799144142587</v>
      </c>
      <c r="S27" s="12">
        <f t="shared" si="36"/>
        <v>1136.0789101349715</v>
      </c>
      <c r="T27" s="12">
        <f t="shared" si="36"/>
        <v>1192.8828556417197</v>
      </c>
      <c r="U27" s="12">
        <f t="shared" si="36"/>
        <v>1252.5269984238062</v>
      </c>
      <c r="V27" s="12">
        <f t="shared" si="36"/>
        <v>1315.1533483449966</v>
      </c>
      <c r="W27" s="12">
        <f t="shared" si="36"/>
        <v>1380.9110157622463</v>
      </c>
      <c r="X27" s="12">
        <f t="shared" si="36"/>
        <v>1449.9565665503592</v>
      </c>
      <c r="Y27" s="12">
        <f t="shared" si="36"/>
        <v>1522.4543948778769</v>
      </c>
      <c r="Z27" s="12">
        <f t="shared" si="36"/>
        <v>1598.5771146217712</v>
      </c>
      <c r="AA27" s="12">
        <f t="shared" si="36"/>
        <v>1678.5059703528595</v>
      </c>
    </row>
    <row r="28" spans="1:27" x14ac:dyDescent="0.45">
      <c r="A28" t="s">
        <v>45</v>
      </c>
      <c r="G28" s="9">
        <v>19921</v>
      </c>
      <c r="H28" s="9"/>
      <c r="I28" s="9">
        <v>21478</v>
      </c>
      <c r="J28" s="9">
        <v>22140</v>
      </c>
      <c r="K28" s="12">
        <f>J28+K27+K29</f>
        <v>24956.3011855</v>
      </c>
      <c r="L28" s="12">
        <f>K28+L27+L29</f>
        <v>25636.577532250001</v>
      </c>
      <c r="M28" s="12">
        <f t="shared" ref="M28:AA28" si="37">L28+M27+M29</f>
        <v>26385.685803411252</v>
      </c>
      <c r="N28" s="12">
        <f t="shared" si="37"/>
        <v>27208.808500558003</v>
      </c>
      <c r="O28" s="12">
        <f t="shared" si="37"/>
        <v>28111.4742956109</v>
      </c>
      <c r="P28" s="12">
        <f t="shared" si="37"/>
        <v>29099.579691617691</v>
      </c>
      <c r="Q28" s="12">
        <f t="shared" si="37"/>
        <v>33179.411984186139</v>
      </c>
      <c r="R28" s="12">
        <f t="shared" si="37"/>
        <v>34261.391898600399</v>
      </c>
      <c r="S28" s="12">
        <f t="shared" si="37"/>
        <v>35397.470808735372</v>
      </c>
      <c r="T28" s="12">
        <f t="shared" si="37"/>
        <v>36590.353664377093</v>
      </c>
      <c r="U28" s="12">
        <f t="shared" si="37"/>
        <v>37842.880662800897</v>
      </c>
      <c r="V28" s="12">
        <f t="shared" si="37"/>
        <v>39158.034011145894</v>
      </c>
      <c r="W28" s="12">
        <f t="shared" si="37"/>
        <v>44538.945026908143</v>
      </c>
      <c r="X28" s="12">
        <f t="shared" si="37"/>
        <v>45988.901593458504</v>
      </c>
      <c r="Y28" s="12">
        <f t="shared" si="37"/>
        <v>47511.355988336378</v>
      </c>
      <c r="Z28" s="12">
        <f t="shared" si="37"/>
        <v>49109.933102958152</v>
      </c>
      <c r="AA28" s="12">
        <f t="shared" si="37"/>
        <v>50788.439073311012</v>
      </c>
    </row>
    <row r="29" spans="1:27" x14ac:dyDescent="0.45">
      <c r="A29" t="s">
        <v>50</v>
      </c>
      <c r="G29" s="9"/>
      <c r="H29" s="9"/>
      <c r="I29" s="9"/>
      <c r="J29" s="9"/>
      <c r="K29" s="25">
        <v>2200</v>
      </c>
      <c r="L29" s="24"/>
      <c r="M29" s="24"/>
      <c r="N29" s="24"/>
      <c r="O29" s="24"/>
      <c r="P29" s="24"/>
      <c r="Q29" s="24">
        <v>3000</v>
      </c>
      <c r="R29" s="24"/>
      <c r="S29" s="24"/>
      <c r="T29" s="24"/>
      <c r="U29" s="24"/>
      <c r="V29" s="24"/>
      <c r="W29" s="24">
        <v>4000</v>
      </c>
    </row>
    <row r="30" spans="1:27" x14ac:dyDescent="0.45">
      <c r="A30" t="s">
        <v>49</v>
      </c>
      <c r="G30" s="19">
        <f>G28/(AVERAGE(G2)*1.08)</f>
        <v>0.13978954589484255</v>
      </c>
      <c r="I30" s="19">
        <f>I28/(AVERAGE(I2)*1.08)</f>
        <v>0.13681042526270301</v>
      </c>
      <c r="J30" s="19">
        <f>J28/(AVERAGE(J2)*1.08)</f>
        <v>0.13473368736526631</v>
      </c>
      <c r="K30" s="19">
        <f>K28/(AVERAGE(K2)*1.08)</f>
        <v>0.14464036141095976</v>
      </c>
      <c r="L30" s="19">
        <f t="shared" ref="L30:AA30" si="38">L28/(AVERAGE(L2)*1.08)</f>
        <v>0.14150768547075535</v>
      </c>
      <c r="M30" s="19">
        <f t="shared" si="38"/>
        <v>0.13870722028960825</v>
      </c>
      <c r="N30" s="19">
        <f t="shared" si="38"/>
        <v>0.13622314630756341</v>
      </c>
      <c r="O30" s="19">
        <f t="shared" si="38"/>
        <v>0.1340403972770445</v>
      </c>
      <c r="P30" s="19">
        <f t="shared" si="38"/>
        <v>0.13214462439083602</v>
      </c>
      <c r="Q30" s="19">
        <f t="shared" si="38"/>
        <v>0.1434967849028207</v>
      </c>
      <c r="R30" s="19">
        <f t="shared" si="38"/>
        <v>0.14112020189157523</v>
      </c>
      <c r="S30" s="19">
        <f t="shared" si="38"/>
        <v>0.13885678949991292</v>
      </c>
      <c r="T30" s="19">
        <f t="shared" si="38"/>
        <v>0.13670115865071072</v>
      </c>
      <c r="U30" s="19">
        <f t="shared" si="38"/>
        <v>0.13464817688956573</v>
      </c>
      <c r="V30" s="19">
        <f t="shared" si="38"/>
        <v>0.13269295616466578</v>
      </c>
      <c r="W30" s="19">
        <f t="shared" si="38"/>
        <v>0.14373999223842948</v>
      </c>
      <c r="X30" s="19">
        <f t="shared" si="38"/>
        <v>0.14135182792548837</v>
      </c>
      <c r="Y30" s="19">
        <f t="shared" si="38"/>
        <v>0.13907738572268732</v>
      </c>
      <c r="Z30" s="19">
        <f t="shared" si="38"/>
        <v>0.13691125029144827</v>
      </c>
      <c r="AA30" s="19">
        <f t="shared" si="38"/>
        <v>0.13484826416645865</v>
      </c>
    </row>
    <row r="31" spans="1:27" x14ac:dyDescent="0.45">
      <c r="A31" s="2" t="s">
        <v>11</v>
      </c>
      <c r="B31" s="6">
        <v>0.13819999999999999</v>
      </c>
      <c r="C31" s="6">
        <v>0.13270000000000001</v>
      </c>
      <c r="D31" s="6">
        <v>0.14860000000000001</v>
      </c>
      <c r="E31" s="6">
        <v>0.14849999999999999</v>
      </c>
      <c r="F31" s="6">
        <v>0.14829999999999999</v>
      </c>
      <c r="G31" s="6">
        <v>0.14879999999999999</v>
      </c>
      <c r="H31" s="6">
        <v>0.1401</v>
      </c>
      <c r="I31" s="6">
        <v>0.13669999999999999</v>
      </c>
      <c r="J31" s="6">
        <v>0.13489999999999999</v>
      </c>
    </row>
    <row r="32" spans="1:27" x14ac:dyDescent="0.45">
      <c r="A32" t="s">
        <v>51</v>
      </c>
      <c r="G32" s="8">
        <f>G27*4/G28</f>
        <v>6.2647457456954977E-2</v>
      </c>
      <c r="H32" s="18"/>
      <c r="I32" s="8">
        <f t="shared" ref="I32:AA32" si="39">I27*4/I28</f>
        <v>0.1055964242480678</v>
      </c>
      <c r="J32" s="8">
        <f t="shared" si="39"/>
        <v>0.11147244805781391</v>
      </c>
      <c r="K32" s="8">
        <f t="shared" si="39"/>
        <v>9.8780853928478879E-2</v>
      </c>
      <c r="L32" s="8">
        <f t="shared" si="39"/>
        <v>0.10614152312557855</v>
      </c>
      <c r="M32" s="8">
        <f t="shared" si="39"/>
        <v>0.11356282747282662</v>
      </c>
      <c r="N32" s="8">
        <f t="shared" si="39"/>
        <v>0.12100826791145509</v>
      </c>
      <c r="O32" s="8">
        <f t="shared" si="39"/>
        <v>0.12844090431697239</v>
      </c>
      <c r="P32" s="8">
        <f t="shared" si="39"/>
        <v>0.13582400934696956</v>
      </c>
      <c r="Q32" s="8">
        <f t="shared" si="39"/>
        <v>0.13018100418212472</v>
      </c>
      <c r="R32" s="8">
        <f t="shared" si="39"/>
        <v>0.12632060222380612</v>
      </c>
      <c r="S32" s="8">
        <f t="shared" si="39"/>
        <v>0.1283796705446662</v>
      </c>
      <c r="T32" s="8">
        <f t="shared" si="39"/>
        <v>0.1304040804397103</v>
      </c>
      <c r="U32" s="8">
        <f t="shared" si="39"/>
        <v>0.13239235243050884</v>
      </c>
      <c r="V32" s="8">
        <f t="shared" si="39"/>
        <v>0.13434314378200427</v>
      </c>
      <c r="W32" s="8">
        <f t="shared" si="39"/>
        <v>0.12401829589164905</v>
      </c>
      <c r="X32" s="8">
        <f t="shared" si="39"/>
        <v>0.12611360709311675</v>
      </c>
      <c r="Y32" s="8">
        <f t="shared" si="39"/>
        <v>0.12817604239724298</v>
      </c>
      <c r="Z32" s="8">
        <f t="shared" si="39"/>
        <v>0.13020397411418835</v>
      </c>
      <c r="AA32" s="8">
        <f t="shared" si="39"/>
        <v>0.13219590922493252</v>
      </c>
    </row>
    <row r="33" spans="1:27" x14ac:dyDescent="0.45">
      <c r="A33" t="s">
        <v>52</v>
      </c>
      <c r="G33">
        <v>621.5</v>
      </c>
      <c r="I33">
        <v>622.1</v>
      </c>
      <c r="J33">
        <v>623.6</v>
      </c>
      <c r="K33" s="10">
        <f>J33+(K29/57.7)-24</f>
        <v>637.72824956672446</v>
      </c>
      <c r="L33" s="10">
        <f>K33</f>
        <v>637.72824956672446</v>
      </c>
      <c r="M33" s="10">
        <f t="shared" ref="M33:P33" si="40">L33</f>
        <v>637.72824956672446</v>
      </c>
      <c r="N33" s="10">
        <f t="shared" si="40"/>
        <v>637.72824956672446</v>
      </c>
      <c r="O33" s="10">
        <f t="shared" si="40"/>
        <v>637.72824956672446</v>
      </c>
      <c r="P33" s="10">
        <f t="shared" si="40"/>
        <v>637.72824956672446</v>
      </c>
      <c r="Q33" s="10">
        <f>P33+Q29/70</f>
        <v>680.58539242386735</v>
      </c>
      <c r="R33" s="10">
        <f>Q33</f>
        <v>680.58539242386735</v>
      </c>
      <c r="S33" s="10">
        <f t="shared" ref="S33:V33" si="41">R33</f>
        <v>680.58539242386735</v>
      </c>
      <c r="T33" s="10">
        <f t="shared" si="41"/>
        <v>680.58539242386735</v>
      </c>
      <c r="U33" s="10">
        <f t="shared" si="41"/>
        <v>680.58539242386735</v>
      </c>
      <c r="V33" s="10">
        <f t="shared" si="41"/>
        <v>680.58539242386735</v>
      </c>
      <c r="W33" s="10">
        <f>V33+W29/85</f>
        <v>727.64421595327917</v>
      </c>
      <c r="X33" s="10">
        <f>W33</f>
        <v>727.64421595327917</v>
      </c>
      <c r="Y33" s="10">
        <f t="shared" ref="Y33:AA33" si="42">X33</f>
        <v>727.64421595327917</v>
      </c>
      <c r="Z33" s="10">
        <f t="shared" si="42"/>
        <v>727.64421595327917</v>
      </c>
      <c r="AA33" s="10">
        <f t="shared" si="42"/>
        <v>727.64421595327917</v>
      </c>
    </row>
    <row r="34" spans="1:27" x14ac:dyDescent="0.45">
      <c r="A34" t="s">
        <v>53</v>
      </c>
      <c r="G34" s="10">
        <f>G28/G33</f>
        <v>32.053097345132741</v>
      </c>
      <c r="I34" s="10">
        <f>I28/I33</f>
        <v>34.524995981353477</v>
      </c>
      <c r="J34" s="10">
        <f>J28/J33</f>
        <v>35.503527902501602</v>
      </c>
      <c r="K34" s="10">
        <f>K28/K33</f>
        <v>39.133127946669177</v>
      </c>
      <c r="L34" s="10">
        <f t="shared" ref="L34:Q34" si="43">L28/L33</f>
        <v>40.199846172202051</v>
      </c>
      <c r="M34" s="10">
        <f t="shared" si="43"/>
        <v>41.374497399696203</v>
      </c>
      <c r="N34" s="10">
        <f t="shared" si="43"/>
        <v>42.665208133783935</v>
      </c>
      <c r="O34" s="10">
        <f t="shared" si="43"/>
        <v>44.080647697055866</v>
      </c>
      <c r="P34" s="10">
        <f t="shared" si="43"/>
        <v>45.630062195595194</v>
      </c>
      <c r="Q34" s="10">
        <f t="shared" si="43"/>
        <v>48.751284340704835</v>
      </c>
      <c r="R34" s="10">
        <f t="shared" ref="R34" si="44">R28/R33</f>
        <v>50.341062679262542</v>
      </c>
      <c r="S34" s="10">
        <f t="shared" ref="S34" si="45">S28/S33</f>
        <v>52.010329934748128</v>
      </c>
      <c r="T34" s="10">
        <f t="shared" ref="T34" si="46">T28/T33</f>
        <v>53.763060553008003</v>
      </c>
      <c r="U34" s="10">
        <f t="shared" ref="U34" si="47">U28/U33</f>
        <v>55.603427702180859</v>
      </c>
      <c r="V34" s="10">
        <f t="shared" ref="V34" si="48">V28/V33</f>
        <v>57.535813208812364</v>
      </c>
      <c r="W34" s="10">
        <f t="shared" ref="W34" si="49">W28/W33</f>
        <v>61.209783642075863</v>
      </c>
      <c r="X34" s="10">
        <f t="shared" ref="X34" si="50">X28/X33</f>
        <v>63.202456070112397</v>
      </c>
      <c r="Y34" s="10">
        <f t="shared" ref="Y34" si="51">Y28/Y33</f>
        <v>65.294762119550754</v>
      </c>
      <c r="Z34" s="10">
        <f t="shared" ref="Z34" si="52">Z28/Z33</f>
        <v>67.49168347146103</v>
      </c>
      <c r="AA34" s="10">
        <f t="shared" ref="AA34" si="53">AA28/AA33</f>
        <v>69.798450890966819</v>
      </c>
    </row>
    <row r="35" spans="1:27" x14ac:dyDescent="0.45">
      <c r="A35" t="s">
        <v>54</v>
      </c>
      <c r="K35" s="24">
        <v>1.6</v>
      </c>
      <c r="L35" s="24">
        <v>1.6</v>
      </c>
      <c r="M35" s="24">
        <v>1.6</v>
      </c>
      <c r="N35" s="24">
        <v>1.6</v>
      </c>
      <c r="O35" s="24">
        <v>1.6</v>
      </c>
      <c r="P35" s="24">
        <v>1.6</v>
      </c>
      <c r="Q35" s="24">
        <v>1.6</v>
      </c>
      <c r="R35" s="24">
        <v>1.6</v>
      </c>
      <c r="S35" s="24">
        <v>1.6</v>
      </c>
      <c r="T35" s="24">
        <v>1.6</v>
      </c>
      <c r="U35" s="24">
        <v>1.6</v>
      </c>
      <c r="V35" s="24">
        <v>1.6</v>
      </c>
      <c r="W35" s="24">
        <v>1.6</v>
      </c>
      <c r="X35" s="24">
        <v>1.6</v>
      </c>
      <c r="Y35" s="24">
        <v>1.6</v>
      </c>
      <c r="Z35" s="24">
        <v>1.6</v>
      </c>
      <c r="AA35" s="24">
        <v>1.6</v>
      </c>
    </row>
    <row r="36" spans="1:27" x14ac:dyDescent="0.45">
      <c r="A36" t="s">
        <v>55</v>
      </c>
      <c r="K36" s="10">
        <f>K34*K35</f>
        <v>62.613004714670687</v>
      </c>
      <c r="L36" s="10">
        <f t="shared" ref="L36:AA36" si="54">L34*L35</f>
        <v>64.31975387552329</v>
      </c>
      <c r="M36" s="10">
        <f t="shared" si="54"/>
        <v>66.199195839513933</v>
      </c>
      <c r="N36" s="10">
        <f t="shared" si="54"/>
        <v>68.264333014054301</v>
      </c>
      <c r="O36" s="10">
        <f t="shared" si="54"/>
        <v>70.529036315289389</v>
      </c>
      <c r="P36" s="10">
        <f t="shared" si="54"/>
        <v>73.008099512952313</v>
      </c>
      <c r="Q36" s="10">
        <f t="shared" si="54"/>
        <v>78.002054945127739</v>
      </c>
      <c r="R36" s="10">
        <f t="shared" si="54"/>
        <v>80.545700286820079</v>
      </c>
      <c r="S36" s="10">
        <f t="shared" si="54"/>
        <v>83.216527895597011</v>
      </c>
      <c r="T36" s="10">
        <f t="shared" si="54"/>
        <v>86.020896884812814</v>
      </c>
      <c r="U36" s="10">
        <f t="shared" si="54"/>
        <v>88.965484323489378</v>
      </c>
      <c r="V36" s="10">
        <f t="shared" si="54"/>
        <v>92.057301134099788</v>
      </c>
      <c r="W36" s="10">
        <f t="shared" si="54"/>
        <v>97.935653827321389</v>
      </c>
      <c r="X36" s="10">
        <f t="shared" si="54"/>
        <v>101.12392971217984</v>
      </c>
      <c r="Y36" s="10">
        <f t="shared" si="54"/>
        <v>104.47161939128121</v>
      </c>
      <c r="Z36" s="10">
        <f t="shared" si="54"/>
        <v>107.98669355433765</v>
      </c>
      <c r="AA36" s="10">
        <f t="shared" si="54"/>
        <v>111.67752142554691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</dc:creator>
  <cp:lastModifiedBy>Vineet</cp:lastModifiedBy>
  <dcterms:created xsi:type="dcterms:W3CDTF">2023-02-14T09:31:25Z</dcterms:created>
  <dcterms:modified xsi:type="dcterms:W3CDTF">2023-02-14T10:24:33Z</dcterms:modified>
</cp:coreProperties>
</file>