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91897\Documents\Investments\"/>
    </mc:Choice>
  </mc:AlternateContent>
  <xr:revisionPtr revIDLastSave="0" documentId="8_{9AF439AB-2E85-4327-899B-4E7F6DE9055D}" xr6:coauthVersionLast="47" xr6:coauthVersionMax="47" xr10:uidLastSave="{00000000-0000-0000-0000-000000000000}"/>
  <bookViews>
    <workbookView xWindow="-110" yWindow="-110" windowWidth="19420" windowHeight="10420" xr2:uid="{037ED7B6-D35B-40F6-BA14-AE012862142B}"/>
  </bookViews>
  <sheets>
    <sheet name="Likhitha Infra DCF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3" i="1" l="1"/>
  <c r="G33" i="1"/>
  <c r="H32" i="1"/>
  <c r="G32" i="1"/>
  <c r="H31" i="1"/>
  <c r="G31" i="1"/>
  <c r="H30" i="1"/>
  <c r="G30" i="1"/>
  <c r="H29" i="1"/>
  <c r="G29" i="1"/>
  <c r="P13" i="1"/>
  <c r="O13" i="1"/>
  <c r="N13" i="1"/>
  <c r="M13" i="1"/>
  <c r="L13" i="1"/>
  <c r="K13" i="1"/>
  <c r="J13" i="1"/>
  <c r="I13" i="1"/>
  <c r="I14" i="1" s="1"/>
  <c r="I15" i="1" s="1"/>
  <c r="I16" i="1" s="1"/>
  <c r="I17" i="1" s="1"/>
  <c r="I18" i="1" s="1"/>
  <c r="I19" i="1" s="1"/>
  <c r="I22" i="1" s="1"/>
  <c r="H12" i="1"/>
  <c r="G12" i="1"/>
  <c r="F12" i="1"/>
  <c r="E12" i="1"/>
  <c r="D12" i="1"/>
  <c r="C12" i="1"/>
  <c r="I11" i="1"/>
  <c r="J11" i="1" s="1"/>
  <c r="E5" i="1"/>
  <c r="B20" i="1" s="1"/>
  <c r="K11" i="1" l="1"/>
  <c r="J12" i="1"/>
  <c r="J14" i="1"/>
  <c r="J15" i="1" s="1"/>
  <c r="J16" i="1" s="1"/>
  <c r="J17" i="1" s="1"/>
  <c r="J18" i="1" s="1"/>
  <c r="J19" i="1" s="1"/>
  <c r="J22" i="1" s="1"/>
  <c r="I12" i="1"/>
  <c r="K12" i="1" l="1"/>
  <c r="L11" i="1"/>
  <c r="K14" i="1"/>
  <c r="K15" i="1" s="1"/>
  <c r="K16" i="1" s="1"/>
  <c r="K17" i="1" s="1"/>
  <c r="K18" i="1" s="1"/>
  <c r="K19" i="1" s="1"/>
  <c r="K22" i="1" s="1"/>
  <c r="L12" i="1" l="1"/>
  <c r="M11" i="1"/>
  <c r="L14" i="1"/>
  <c r="L15" i="1" s="1"/>
  <c r="L16" i="1" s="1"/>
  <c r="L17" i="1" s="1"/>
  <c r="L18" i="1" s="1"/>
  <c r="L19" i="1" s="1"/>
  <c r="L22" i="1" s="1"/>
  <c r="M12" i="1" l="1"/>
  <c r="N11" i="1"/>
  <c r="M14" i="1"/>
  <c r="M15" i="1" s="1"/>
  <c r="M16" i="1" s="1"/>
  <c r="M17" i="1" s="1"/>
  <c r="M18" i="1" s="1"/>
  <c r="M19" i="1" s="1"/>
  <c r="M22" i="1" s="1"/>
  <c r="N12" i="1" l="1"/>
  <c r="O11" i="1"/>
  <c r="N14" i="1"/>
  <c r="N15" i="1" s="1"/>
  <c r="N16" i="1" s="1"/>
  <c r="N17" i="1" s="1"/>
  <c r="N18" i="1" s="1"/>
  <c r="N19" i="1" s="1"/>
  <c r="N22" i="1" s="1"/>
  <c r="P11" i="1" l="1"/>
  <c r="O12" i="1"/>
  <c r="O14" i="1"/>
  <c r="O15" i="1" s="1"/>
  <c r="O16" i="1" s="1"/>
  <c r="O17" i="1" s="1"/>
  <c r="O18" i="1" s="1"/>
  <c r="O19" i="1" s="1"/>
  <c r="O22" i="1" s="1"/>
  <c r="P12" i="1" l="1"/>
  <c r="P14" i="1"/>
  <c r="P15" i="1" s="1"/>
  <c r="P16" i="1" s="1"/>
  <c r="P17" i="1" s="1"/>
  <c r="P18" i="1" s="1"/>
  <c r="P19" i="1" s="1"/>
  <c r="P22" i="1" l="1"/>
  <c r="Q19" i="1"/>
  <c r="Q22" i="1" s="1"/>
  <c r="B23" i="1" s="1"/>
  <c r="B25" i="1" s="1"/>
  <c r="H2" i="1" s="1"/>
  <c r="H3" i="1" s="1"/>
</calcChain>
</file>

<file path=xl/sharedStrings.xml><?xml version="1.0" encoding="utf-8"?>
<sst xmlns="http://schemas.openxmlformats.org/spreadsheetml/2006/main" count="67" uniqueCount="64">
  <si>
    <t>You can input values here ==&gt; 
(Don't change cells in yellow)</t>
  </si>
  <si>
    <t>Likhitha Business Parameters</t>
  </si>
  <si>
    <t>DCF model parameters</t>
  </si>
  <si>
    <t>DCF Model Outputs</t>
  </si>
  <si>
    <t>Date</t>
  </si>
  <si>
    <t>Stock Beta</t>
  </si>
  <si>
    <t>Calculated DCF Model share price (INR)</t>
  </si>
  <si>
    <t>CMP (INR)</t>
  </si>
  <si>
    <r>
      <t>R</t>
    </r>
    <r>
      <rPr>
        <b/>
        <vertAlign val="subscript"/>
        <sz val="11"/>
        <color theme="1"/>
        <rFont val="Calibri"/>
        <family val="2"/>
        <scheme val="minor"/>
      </rPr>
      <t>m</t>
    </r>
  </si>
  <si>
    <t>Upside from CMP (%)</t>
  </si>
  <si>
    <t>Revenue CAGR FY23-FY30</t>
  </si>
  <si>
    <r>
      <t>R</t>
    </r>
    <r>
      <rPr>
        <b/>
        <vertAlign val="subscript"/>
        <sz val="11"/>
        <color theme="1"/>
        <rFont val="Calibri"/>
        <family val="2"/>
        <scheme val="minor"/>
      </rPr>
      <t>f</t>
    </r>
  </si>
  <si>
    <t>EBITDA Margin FY23 onwards</t>
  </si>
  <si>
    <r>
      <t>WACC = C</t>
    </r>
    <r>
      <rPr>
        <b/>
        <vertAlign val="subscript"/>
        <sz val="11"/>
        <color theme="1"/>
        <rFont val="Calibri"/>
        <family val="2"/>
        <scheme val="minor"/>
      </rPr>
      <t>e</t>
    </r>
  </si>
  <si>
    <t>WC Days</t>
  </si>
  <si>
    <t>Terminal valuation as a multiple of FY30 FCFE</t>
  </si>
  <si>
    <t>DCF Model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</si>
  <si>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</si>
  <si>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</si>
  <si>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</si>
  <si>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</si>
  <si>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</si>
  <si>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</si>
  <si>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</si>
  <si>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</si>
  <si>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</si>
  <si>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</si>
  <si>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2025-26</t>
  </si>
  <si>
    <t>2026-27</t>
  </si>
  <si>
    <t>2027-28</t>
  </si>
  <si>
    <t>2028-29</t>
  </si>
  <si>
    <t>2029-30</t>
  </si>
  <si>
    <t>Terminal Value</t>
  </si>
  <si>
    <t>Revenue (INR Cr)</t>
  </si>
  <si>
    <t>YOY Revenue Growth (%)</t>
  </si>
  <si>
    <t>EBITDA (%)</t>
  </si>
  <si>
    <t>EBITDA (INR Cr)</t>
  </si>
  <si>
    <t>-Taxes (25%)</t>
  </si>
  <si>
    <t>-Interest</t>
  </si>
  <si>
    <t>-Delta(WC)</t>
  </si>
  <si>
    <t>-Capex</t>
  </si>
  <si>
    <t>=FCFE</t>
  </si>
  <si>
    <r>
      <t>WACC = C</t>
    </r>
    <r>
      <rPr>
        <vertAlign val="subscript"/>
        <sz val="11"/>
        <color theme="1"/>
        <rFont val="Calibri"/>
        <family val="2"/>
        <scheme val="minor"/>
      </rPr>
      <t>e</t>
    </r>
  </si>
  <si>
    <t>Period count</t>
  </si>
  <si>
    <t>Present values</t>
  </si>
  <si>
    <t>NPV</t>
  </si>
  <si>
    <t xml:space="preserve">Shares outstanding </t>
  </si>
  <si>
    <t>DCF Model Share price</t>
  </si>
  <si>
    <t>DCF Scenario Table</t>
  </si>
  <si>
    <t>Scenarios</t>
  </si>
  <si>
    <t>Revenue CAGR FY22-FY30</t>
  </si>
  <si>
    <t>EBITDA %</t>
  </si>
  <si>
    <t>Terminal value as a multiple of FY30 FCFE</t>
  </si>
  <si>
    <t xml:space="preserve">WC days </t>
  </si>
  <si>
    <t>DCF Valuation (INR)</t>
  </si>
  <si>
    <t xml:space="preserve">Valuation @ 10% Margin of safety </t>
  </si>
  <si>
    <t>Valuation @ 20% margin of safety</t>
  </si>
  <si>
    <t>Base case with high WC</t>
  </si>
  <si>
    <t>20x</t>
  </si>
  <si>
    <t>Bear case</t>
  </si>
  <si>
    <t>Base case</t>
  </si>
  <si>
    <t>25x</t>
  </si>
  <si>
    <t>Bull case</t>
  </si>
  <si>
    <t>Bull case with very low WC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</si>
</sst>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14" fontId="2" fillId="4" borderId="3" xfId="0" applyNumberFormat="1" applyFont="1" applyFill="1" applyBorder="1" applyAlignment="1">
      <alignment horizontal="center" vertical="center"/>
    </xf>
    <xf numFmtId="2" fontId="2" fillId="4" borderId="3" xfId="0" applyNumberFormat="1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1" fontId="0" fillId="4" borderId="5" xfId="0" applyNumberForma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64" fontId="2" fillId="4" borderId="6" xfId="0" applyNumberFormat="1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 wrapText="1"/>
    </xf>
    <xf numFmtId="164" fontId="0" fillId="4" borderId="8" xfId="1" applyNumberFormat="1" applyFont="1" applyFill="1" applyBorder="1" applyAlignment="1">
      <alignment horizontal="center" vertical="center"/>
    </xf>
    <xf numFmtId="9" fontId="2" fillId="4" borderId="6" xfId="0" applyNumberFormat="1" applyFont="1" applyFill="1" applyBorder="1" applyAlignment="1">
      <alignment horizontal="center" vertical="center"/>
    </xf>
    <xf numFmtId="0" fontId="2" fillId="2" borderId="6" xfId="0" quotePrefix="1" applyFont="1" applyFill="1" applyBorder="1" applyAlignment="1">
      <alignment horizontal="center" vertical="center"/>
    </xf>
    <xf numFmtId="164" fontId="2" fillId="5" borderId="6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wrapText="1"/>
    </xf>
    <xf numFmtId="0" fontId="0" fillId="0" borderId="6" xfId="0" applyBorder="1" applyAlignment="1">
      <alignment horizontal="center"/>
    </xf>
    <xf numFmtId="1" fontId="0" fillId="0" borderId="6" xfId="0" quotePrefix="1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9" fontId="0" fillId="0" borderId="6" xfId="0" applyNumberFormat="1" applyBorder="1" applyAlignment="1">
      <alignment horizontal="center"/>
    </xf>
    <xf numFmtId="9" fontId="0" fillId="0" borderId="6" xfId="1" applyFont="1" applyBorder="1" applyAlignment="1">
      <alignment horizontal="center"/>
    </xf>
    <xf numFmtId="9" fontId="0" fillId="0" borderId="6" xfId="0" quotePrefix="1" applyNumberFormat="1" applyBorder="1" applyAlignment="1">
      <alignment horizontal="center"/>
    </xf>
    <xf numFmtId="9" fontId="0" fillId="0" borderId="6" xfId="1" quotePrefix="1" applyFont="1" applyBorder="1" applyAlignment="1">
      <alignment horizontal="center"/>
    </xf>
    <xf numFmtId="0" fontId="0" fillId="0" borderId="6" xfId="0" quotePrefix="1" applyBorder="1" applyAlignment="1">
      <alignment horizontal="center" wrapText="1"/>
    </xf>
    <xf numFmtId="2" fontId="0" fillId="0" borderId="6" xfId="0" quotePrefix="1" applyNumberFormat="1" applyBorder="1" applyAlignment="1">
      <alignment horizontal="center"/>
    </xf>
    <xf numFmtId="0" fontId="0" fillId="0" borderId="6" xfId="0" quotePrefix="1" applyBorder="1" applyAlignment="1">
      <alignment horizontal="center"/>
    </xf>
    <xf numFmtId="164" fontId="0" fillId="0" borderId="6" xfId="1" quotePrefix="1" applyNumberFormat="1" applyFon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2" fillId="6" borderId="6" xfId="0" applyFont="1" applyFill="1" applyBorder="1" applyAlignment="1">
      <alignment horizontal="center" wrapText="1"/>
    </xf>
    <xf numFmtId="1" fontId="2" fillId="6" borderId="6" xfId="0" applyNumberFormat="1" applyFont="1" applyFill="1" applyBorder="1" applyAlignment="1">
      <alignment horizontal="center"/>
    </xf>
    <xf numFmtId="164" fontId="0" fillId="0" borderId="6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6" fillId="7" borderId="11" xfId="0" applyFont="1" applyFill="1" applyBorder="1" applyAlignment="1">
      <alignment horizontal="center"/>
    </xf>
    <xf numFmtId="0" fontId="6" fillId="7" borderId="12" xfId="0" applyFont="1" applyFill="1" applyBorder="1" applyAlignment="1">
      <alignment horizontal="center"/>
    </xf>
    <xf numFmtId="0" fontId="6" fillId="7" borderId="13" xfId="0" applyFont="1" applyFill="1" applyBorder="1" applyAlignment="1">
      <alignment horizontal="center"/>
    </xf>
    <xf numFmtId="0" fontId="6" fillId="7" borderId="6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 wrapText="1"/>
    </xf>
    <xf numFmtId="0" fontId="0" fillId="8" borderId="6" xfId="0" applyFill="1" applyBorder="1" applyAlignment="1">
      <alignment horizontal="center" wrapText="1"/>
    </xf>
    <xf numFmtId="9" fontId="0" fillId="8" borderId="6" xfId="0" applyNumberFormat="1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1" fontId="0" fillId="8" borderId="6" xfId="0" applyNumberForma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A964C-F868-4518-8DB4-0E7A4823560D}">
  <dimension ref="A1:R33"/>
  <sheetViews>
    <sheetView tabSelected="1" zoomScale="80" zoomScaleNormal="80" workbookViewId="0">
      <selection sqref="A1:A2"/>
    </sheetView>
  </sheetViews>
  <sheetFormatPr defaultColWidth="18.36328125" defaultRowHeight="14.5" x14ac:dyDescent="0.35"/>
  <sheetData>
    <row r="1" spans="1:17" ht="15" thickBot="1" x14ac:dyDescent="0.4">
      <c r="A1" s="1" t="s">
        <v>0</v>
      </c>
      <c r="B1" s="2" t="s">
        <v>1</v>
      </c>
      <c r="C1" s="3"/>
      <c r="D1" s="2" t="s">
        <v>2</v>
      </c>
      <c r="E1" s="3"/>
      <c r="G1" s="4" t="s">
        <v>3</v>
      </c>
      <c r="H1" s="5"/>
    </row>
    <row r="2" spans="1:17" ht="43.5" x14ac:dyDescent="0.35">
      <c r="A2" s="6"/>
      <c r="B2" s="7" t="s">
        <v>4</v>
      </c>
      <c r="C2" s="8">
        <v>44568</v>
      </c>
      <c r="D2" s="7" t="s">
        <v>5</v>
      </c>
      <c r="E2" s="9">
        <v>0.96</v>
      </c>
      <c r="G2" s="10" t="s">
        <v>6</v>
      </c>
      <c r="H2" s="11">
        <f>B25</f>
        <v>341.99271631093285</v>
      </c>
    </row>
    <row r="3" spans="1:17" ht="29.5" thickBot="1" x14ac:dyDescent="0.4">
      <c r="B3" s="12" t="s">
        <v>7</v>
      </c>
      <c r="C3" s="13">
        <v>346</v>
      </c>
      <c r="D3" s="14" t="s">
        <v>8</v>
      </c>
      <c r="E3" s="15">
        <v>0.12</v>
      </c>
      <c r="G3" s="16" t="s">
        <v>9</v>
      </c>
      <c r="H3" s="17">
        <f>(H2-C3)/C3</f>
        <v>-1.1581744766090031E-2</v>
      </c>
    </row>
    <row r="4" spans="1:17" ht="29" x14ac:dyDescent="0.35">
      <c r="B4" s="12" t="s">
        <v>10</v>
      </c>
      <c r="C4" s="18">
        <v>0.15</v>
      </c>
      <c r="D4" s="14" t="s">
        <v>11</v>
      </c>
      <c r="E4" s="15">
        <v>6.3E-2</v>
      </c>
    </row>
    <row r="5" spans="1:17" ht="29" x14ac:dyDescent="0.35">
      <c r="B5" s="12" t="s">
        <v>12</v>
      </c>
      <c r="C5" s="18">
        <v>0.18</v>
      </c>
      <c r="D5" s="19" t="s">
        <v>13</v>
      </c>
      <c r="E5" s="20">
        <f>E4+E2*(E3-E4)</f>
        <v>0.11771999999999999</v>
      </c>
    </row>
    <row r="6" spans="1:17" x14ac:dyDescent="0.35">
      <c r="B6" s="12" t="s">
        <v>14</v>
      </c>
      <c r="C6" s="13">
        <v>125</v>
      </c>
      <c r="D6" s="14"/>
      <c r="E6" s="13"/>
    </row>
    <row r="7" spans="1:17" ht="43.5" x14ac:dyDescent="0.35">
      <c r="B7" s="12" t="s">
        <v>15</v>
      </c>
      <c r="C7" s="13">
        <v>20</v>
      </c>
      <c r="D7" s="12"/>
      <c r="E7" s="13"/>
    </row>
    <row r="8" spans="1:17" ht="15" thickBot="1" x14ac:dyDescent="0.4"/>
    <row r="9" spans="1:17" ht="26.5" thickBot="1" x14ac:dyDescent="0.65">
      <c r="A9" s="21" t="s">
        <v>16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3"/>
    </row>
    <row r="10" spans="1:17" x14ac:dyDescent="0.35">
      <c r="A10" s="24"/>
      <c r="B10" s="24" t="s">
        <v>17</v>
      </c>
      <c r="C10" s="24" t="s">
        <v>18</v>
      </c>
      <c r="D10" s="24" t="s">
        <v>19</v>
      </c>
      <c r="E10" s="24" t="s">
        <v>20</v>
      </c>
      <c r="F10" s="24" t="s">
        <v>21</v>
      </c>
      <c r="G10" s="24" t="s">
        <v>22</v>
      </c>
      <c r="H10" s="24" t="s">
        <v>23</v>
      </c>
      <c r="I10" s="25" t="s">
        <v>24</v>
      </c>
      <c r="J10" s="25" t="s">
        <v>25</v>
      </c>
      <c r="K10" s="25" t="s">
        <v>26</v>
      </c>
      <c r="L10" s="25" t="s">
        <v>27</v>
      </c>
      <c r="M10" s="25" t="s">
        <v>28</v>
      </c>
      <c r="N10" s="25" t="s">
        <v>29</v>
      </c>
      <c r="O10" s="25" t="s">
        <v>30</v>
      </c>
      <c r="P10" s="25" t="s">
        <v>31</v>
      </c>
      <c r="Q10" s="24" t="s">
        <v>32</v>
      </c>
    </row>
    <row r="11" spans="1:17" x14ac:dyDescent="0.35">
      <c r="A11" s="26" t="s">
        <v>33</v>
      </c>
      <c r="B11" s="27">
        <v>54</v>
      </c>
      <c r="C11" s="27">
        <v>107</v>
      </c>
      <c r="D11" s="27">
        <v>87</v>
      </c>
      <c r="E11" s="27">
        <v>139</v>
      </c>
      <c r="F11" s="27">
        <v>161</v>
      </c>
      <c r="G11" s="28">
        <v>191</v>
      </c>
      <c r="H11" s="28">
        <v>235</v>
      </c>
      <c r="I11" s="29">
        <f>H11*(1+$C$4)</f>
        <v>270.25</v>
      </c>
      <c r="J11" s="29">
        <f t="shared" ref="J11:P11" si="0">I11*(1+$C$4)</f>
        <v>310.78749999999997</v>
      </c>
      <c r="K11" s="29">
        <f t="shared" si="0"/>
        <v>357.40562499999993</v>
      </c>
      <c r="L11" s="29">
        <f t="shared" si="0"/>
        <v>411.01646874999989</v>
      </c>
      <c r="M11" s="29">
        <f t="shared" si="0"/>
        <v>472.66893906249982</v>
      </c>
      <c r="N11" s="29">
        <f t="shared" si="0"/>
        <v>543.5692799218748</v>
      </c>
      <c r="O11" s="29">
        <f t="shared" si="0"/>
        <v>625.10467191015596</v>
      </c>
      <c r="P11" s="29">
        <f t="shared" si="0"/>
        <v>718.87037269667928</v>
      </c>
      <c r="Q11" s="27"/>
    </row>
    <row r="12" spans="1:17" ht="29" x14ac:dyDescent="0.35">
      <c r="A12" s="26" t="s">
        <v>34</v>
      </c>
      <c r="B12" s="30"/>
      <c r="C12" s="31">
        <f>(C11-B11)/B11</f>
        <v>0.98148148148148151</v>
      </c>
      <c r="D12" s="31">
        <f>(D11-C11)/C11</f>
        <v>-0.18691588785046728</v>
      </c>
      <c r="E12" s="31">
        <f>(E11-D11)/D11</f>
        <v>0.5977011494252874</v>
      </c>
      <c r="F12" s="31">
        <f>(F11-E11)/E11</f>
        <v>0.15827338129496402</v>
      </c>
      <c r="G12" s="31">
        <f>(G11-F11)/F11</f>
        <v>0.18633540372670807</v>
      </c>
      <c r="H12" s="31">
        <f t="shared" ref="H12" si="1">(H11-G11)/G11</f>
        <v>0.23036649214659685</v>
      </c>
      <c r="I12" s="31">
        <f>(I11-H11)/H11</f>
        <v>0.15</v>
      </c>
      <c r="J12" s="31">
        <f t="shared" ref="J12:P12" si="2">(J11-I11)/I11</f>
        <v>0.14999999999999988</v>
      </c>
      <c r="K12" s="31">
        <f t="shared" si="2"/>
        <v>0.14999999999999991</v>
      </c>
      <c r="L12" s="31">
        <f t="shared" si="2"/>
        <v>0.14999999999999991</v>
      </c>
      <c r="M12" s="31">
        <f t="shared" si="2"/>
        <v>0.14999999999999986</v>
      </c>
      <c r="N12" s="31">
        <f t="shared" si="2"/>
        <v>0.15000000000000002</v>
      </c>
      <c r="O12" s="31">
        <f t="shared" si="2"/>
        <v>0.14999999999999988</v>
      </c>
      <c r="P12" s="31">
        <f t="shared" si="2"/>
        <v>0.14999999999999988</v>
      </c>
      <c r="Q12" s="27"/>
    </row>
    <row r="13" spans="1:17" x14ac:dyDescent="0.35">
      <c r="A13" s="26" t="s">
        <v>35</v>
      </c>
      <c r="B13" s="30">
        <v>0.11</v>
      </c>
      <c r="C13" s="31">
        <v>0.12</v>
      </c>
      <c r="D13" s="31">
        <v>0.13</v>
      </c>
      <c r="E13" s="31">
        <v>0.21</v>
      </c>
      <c r="F13" s="31">
        <v>0.19</v>
      </c>
      <c r="G13" s="32">
        <v>0.21</v>
      </c>
      <c r="H13" s="33">
        <v>0.23</v>
      </c>
      <c r="I13" s="33">
        <f>$C$5</f>
        <v>0.18</v>
      </c>
      <c r="J13" s="33">
        <f t="shared" ref="J13:P13" si="3">$C$5</f>
        <v>0.18</v>
      </c>
      <c r="K13" s="33">
        <f t="shared" si="3"/>
        <v>0.18</v>
      </c>
      <c r="L13" s="33">
        <f t="shared" si="3"/>
        <v>0.18</v>
      </c>
      <c r="M13" s="33">
        <f t="shared" si="3"/>
        <v>0.18</v>
      </c>
      <c r="N13" s="33">
        <f t="shared" si="3"/>
        <v>0.18</v>
      </c>
      <c r="O13" s="33">
        <f t="shared" si="3"/>
        <v>0.18</v>
      </c>
      <c r="P13" s="33">
        <f t="shared" si="3"/>
        <v>0.18</v>
      </c>
      <c r="Q13" s="27"/>
    </row>
    <row r="14" spans="1:17" x14ac:dyDescent="0.35">
      <c r="A14" s="26" t="s">
        <v>36</v>
      </c>
      <c r="B14" s="30"/>
      <c r="C14" s="31"/>
      <c r="D14" s="31"/>
      <c r="E14" s="31"/>
      <c r="F14" s="31"/>
      <c r="G14" s="28"/>
      <c r="H14" s="28"/>
      <c r="I14" s="28">
        <f>I13*I11</f>
        <v>48.644999999999996</v>
      </c>
      <c r="J14" s="28">
        <f t="shared" ref="J14:P14" si="4">J13*J11</f>
        <v>55.941749999999992</v>
      </c>
      <c r="K14" s="28">
        <f t="shared" si="4"/>
        <v>64.333012499999981</v>
      </c>
      <c r="L14" s="28">
        <f t="shared" si="4"/>
        <v>73.98296437499998</v>
      </c>
      <c r="M14" s="28">
        <f t="shared" si="4"/>
        <v>85.080409031249957</v>
      </c>
      <c r="N14" s="28">
        <f t="shared" si="4"/>
        <v>97.84247038593746</v>
      </c>
      <c r="O14" s="28">
        <f t="shared" si="4"/>
        <v>112.51884094382807</v>
      </c>
      <c r="P14" s="28">
        <f t="shared" si="4"/>
        <v>129.39666708540227</v>
      </c>
      <c r="Q14" s="27"/>
    </row>
    <row r="15" spans="1:17" x14ac:dyDescent="0.35">
      <c r="A15" s="34" t="s">
        <v>37</v>
      </c>
      <c r="B15" s="30"/>
      <c r="C15" s="31"/>
      <c r="D15" s="31"/>
      <c r="E15" s="31"/>
      <c r="F15" s="31"/>
      <c r="G15" s="28"/>
      <c r="H15" s="28"/>
      <c r="I15" s="28">
        <f>I14*0.75</f>
        <v>36.483750000000001</v>
      </c>
      <c r="J15" s="28">
        <f t="shared" ref="J15:P15" si="5">J14*0.75</f>
        <v>41.956312499999996</v>
      </c>
      <c r="K15" s="28">
        <f t="shared" si="5"/>
        <v>48.249759374999982</v>
      </c>
      <c r="L15" s="28">
        <f t="shared" si="5"/>
        <v>55.487223281249982</v>
      </c>
      <c r="M15" s="28">
        <f t="shared" si="5"/>
        <v>63.810306773437468</v>
      </c>
      <c r="N15" s="28">
        <f t="shared" si="5"/>
        <v>73.381852789453092</v>
      </c>
      <c r="O15" s="28">
        <f t="shared" si="5"/>
        <v>84.389130707871047</v>
      </c>
      <c r="P15" s="28">
        <f t="shared" si="5"/>
        <v>97.047500314051703</v>
      </c>
      <c r="Q15" s="27"/>
    </row>
    <row r="16" spans="1:17" x14ac:dyDescent="0.35">
      <c r="A16" s="34" t="s">
        <v>38</v>
      </c>
      <c r="B16" s="30"/>
      <c r="C16" s="31"/>
      <c r="D16" s="31"/>
      <c r="E16" s="31"/>
      <c r="F16" s="31"/>
      <c r="G16" s="28"/>
      <c r="H16" s="28"/>
      <c r="I16" s="28">
        <f>I15-2</f>
        <v>34.483750000000001</v>
      </c>
      <c r="J16" s="28">
        <f t="shared" ref="J16:P16" si="6">J15-2</f>
        <v>39.956312499999996</v>
      </c>
      <c r="K16" s="28">
        <f t="shared" si="6"/>
        <v>46.249759374999982</v>
      </c>
      <c r="L16" s="28">
        <f t="shared" si="6"/>
        <v>53.487223281249982</v>
      </c>
      <c r="M16" s="28">
        <f t="shared" si="6"/>
        <v>61.810306773437468</v>
      </c>
      <c r="N16" s="28">
        <f t="shared" si="6"/>
        <v>71.381852789453092</v>
      </c>
      <c r="O16" s="28">
        <f t="shared" si="6"/>
        <v>82.389130707871047</v>
      </c>
      <c r="P16" s="28">
        <f t="shared" si="6"/>
        <v>95.047500314051703</v>
      </c>
      <c r="Q16" s="27"/>
    </row>
    <row r="17" spans="1:18" x14ac:dyDescent="0.35">
      <c r="A17" s="34" t="s">
        <v>39</v>
      </c>
      <c r="B17" s="30"/>
      <c r="C17" s="31"/>
      <c r="D17" s="31"/>
      <c r="E17" s="31"/>
      <c r="F17" s="31"/>
      <c r="G17" s="35"/>
      <c r="H17" s="28"/>
      <c r="I17" s="28">
        <f>I16-(I11-H11)*($C$6/365)</f>
        <v>22.411832191780825</v>
      </c>
      <c r="J17" s="28">
        <f t="shared" ref="J17:P17" si="7">J16-(J11-I11)*($C$6/365)</f>
        <v>26.073607020547954</v>
      </c>
      <c r="K17" s="28">
        <f t="shared" si="7"/>
        <v>30.28464807363013</v>
      </c>
      <c r="L17" s="28">
        <f t="shared" si="7"/>
        <v>35.127345284674654</v>
      </c>
      <c r="M17" s="28">
        <f t="shared" si="7"/>
        <v>40.696447077375851</v>
      </c>
      <c r="N17" s="28">
        <f t="shared" si="7"/>
        <v>47.100914138982205</v>
      </c>
      <c r="O17" s="28">
        <f t="shared" si="7"/>
        <v>54.466051259829555</v>
      </c>
      <c r="P17" s="28">
        <f t="shared" si="7"/>
        <v>62.935958948803993</v>
      </c>
      <c r="Q17" s="27"/>
    </row>
    <row r="18" spans="1:18" x14ac:dyDescent="0.35">
      <c r="A18" s="34" t="s">
        <v>40</v>
      </c>
      <c r="B18" s="36"/>
      <c r="C18" s="36"/>
      <c r="D18" s="36"/>
      <c r="E18" s="36"/>
      <c r="F18" s="36"/>
      <c r="G18" s="28"/>
      <c r="H18" s="28"/>
      <c r="I18" s="28">
        <f>I17-2</f>
        <v>20.411832191780825</v>
      </c>
      <c r="J18" s="28">
        <f t="shared" ref="J18:P18" si="8">J17-2</f>
        <v>24.073607020547954</v>
      </c>
      <c r="K18" s="28">
        <f t="shared" si="8"/>
        <v>28.28464807363013</v>
      </c>
      <c r="L18" s="28">
        <f t="shared" si="8"/>
        <v>33.127345284674654</v>
      </c>
      <c r="M18" s="28">
        <f t="shared" si="8"/>
        <v>38.696447077375851</v>
      </c>
      <c r="N18" s="28">
        <f t="shared" si="8"/>
        <v>45.100914138982205</v>
      </c>
      <c r="O18" s="28">
        <f t="shared" si="8"/>
        <v>52.466051259829555</v>
      </c>
      <c r="P18" s="28">
        <f t="shared" si="8"/>
        <v>60.935958948803993</v>
      </c>
      <c r="Q18" s="27"/>
    </row>
    <row r="19" spans="1:18" x14ac:dyDescent="0.35">
      <c r="A19" s="34" t="s">
        <v>41</v>
      </c>
      <c r="B19" s="36"/>
      <c r="C19" s="36"/>
      <c r="D19" s="36"/>
      <c r="E19" s="36"/>
      <c r="F19" s="36"/>
      <c r="G19" s="28"/>
      <c r="H19" s="28"/>
      <c r="I19" s="28">
        <f>I18</f>
        <v>20.411832191780825</v>
      </c>
      <c r="J19" s="28">
        <f t="shared" ref="J19:P19" si="9">J18</f>
        <v>24.073607020547954</v>
      </c>
      <c r="K19" s="28">
        <f t="shared" si="9"/>
        <v>28.28464807363013</v>
      </c>
      <c r="L19" s="28">
        <f t="shared" si="9"/>
        <v>33.127345284674654</v>
      </c>
      <c r="M19" s="28">
        <f t="shared" si="9"/>
        <v>38.696447077375851</v>
      </c>
      <c r="N19" s="28">
        <f t="shared" si="9"/>
        <v>45.100914138982205</v>
      </c>
      <c r="O19" s="28">
        <f t="shared" si="9"/>
        <v>52.466051259829555</v>
      </c>
      <c r="P19" s="28">
        <f t="shared" si="9"/>
        <v>60.935958948803993</v>
      </c>
      <c r="Q19" s="28">
        <f>$C$7*P19</f>
        <v>1218.7191789760798</v>
      </c>
    </row>
    <row r="20" spans="1:18" ht="16.5" x14ac:dyDescent="0.45">
      <c r="A20" s="34" t="s">
        <v>42</v>
      </c>
      <c r="B20" s="37">
        <f>E5</f>
        <v>0.11771999999999999</v>
      </c>
      <c r="C20" s="36"/>
      <c r="D20" s="36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</row>
    <row r="21" spans="1:18" x14ac:dyDescent="0.35">
      <c r="A21" s="34" t="s">
        <v>43</v>
      </c>
      <c r="B21" s="37"/>
      <c r="C21" s="36"/>
      <c r="D21" s="36"/>
      <c r="E21" s="27"/>
      <c r="F21" s="27"/>
      <c r="G21" s="27"/>
      <c r="H21" s="27"/>
      <c r="I21" s="27">
        <v>1</v>
      </c>
      <c r="J21" s="27">
        <v>2</v>
      </c>
      <c r="K21" s="27">
        <v>3</v>
      </c>
      <c r="L21" s="27">
        <v>4</v>
      </c>
      <c r="M21" s="27">
        <v>5</v>
      </c>
      <c r="N21" s="27">
        <v>6</v>
      </c>
      <c r="O21" s="27">
        <v>7</v>
      </c>
      <c r="P21" s="27">
        <v>8</v>
      </c>
      <c r="Q21" s="27">
        <v>8</v>
      </c>
    </row>
    <row r="22" spans="1:18" x14ac:dyDescent="0.35">
      <c r="A22" s="26" t="s">
        <v>44</v>
      </c>
      <c r="B22" s="27"/>
      <c r="C22" s="27"/>
      <c r="D22" s="27"/>
      <c r="E22" s="27"/>
      <c r="F22" s="27"/>
      <c r="G22" s="27"/>
      <c r="H22" s="29"/>
      <c r="I22" s="38">
        <f>I19/(1+$B20)^I21</f>
        <v>18.262026439341536</v>
      </c>
      <c r="J22" s="38">
        <f t="shared" ref="J22:Q22" si="10">J19/(1+$B20)^J21</f>
        <v>19.269707508840551</v>
      </c>
      <c r="K22" s="38">
        <f t="shared" si="10"/>
        <v>20.255907879662317</v>
      </c>
      <c r="L22" s="38">
        <f t="shared" si="10"/>
        <v>21.225334638008448</v>
      </c>
      <c r="M22" s="38">
        <f t="shared" si="10"/>
        <v>22.182269716119599</v>
      </c>
      <c r="N22" s="38">
        <f t="shared" si="10"/>
        <v>23.130616709197355</v>
      </c>
      <c r="O22" s="38">
        <f t="shared" si="10"/>
        <v>24.073942820383561</v>
      </c>
      <c r="P22" s="38">
        <f t="shared" si="10"/>
        <v>25.015516448618303</v>
      </c>
      <c r="Q22" s="38">
        <f t="shared" si="10"/>
        <v>500.31032897236605</v>
      </c>
      <c r="R22" s="39"/>
    </row>
    <row r="23" spans="1:18" x14ac:dyDescent="0.35">
      <c r="A23" s="26" t="s">
        <v>45</v>
      </c>
      <c r="B23" s="29">
        <f>SUM(I22:Q22)</f>
        <v>673.72565113253768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</row>
    <row r="24" spans="1:18" x14ac:dyDescent="0.35">
      <c r="A24" s="26" t="s">
        <v>46</v>
      </c>
      <c r="B24" s="27">
        <v>1.97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</row>
    <row r="25" spans="1:18" ht="29" x14ac:dyDescent="0.35">
      <c r="A25" s="40" t="s">
        <v>47</v>
      </c>
      <c r="B25" s="41">
        <f>B23/B24</f>
        <v>341.99271631093285</v>
      </c>
      <c r="C25" s="42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</row>
    <row r="26" spans="1:18" x14ac:dyDescent="0.35"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</row>
    <row r="27" spans="1:18" ht="21" x14ac:dyDescent="0.5">
      <c r="A27" s="44" t="s">
        <v>48</v>
      </c>
      <c r="B27" s="45"/>
      <c r="C27" s="45"/>
      <c r="D27" s="45"/>
      <c r="E27" s="45"/>
      <c r="F27" s="45"/>
      <c r="G27" s="45"/>
      <c r="H27" s="46"/>
      <c r="N27" s="43"/>
      <c r="O27" s="43"/>
      <c r="P27" s="43"/>
      <c r="Q27" s="43"/>
    </row>
    <row r="28" spans="1:18" ht="84" x14ac:dyDescent="0.35">
      <c r="A28" s="47" t="s">
        <v>49</v>
      </c>
      <c r="B28" s="48" t="s">
        <v>50</v>
      </c>
      <c r="C28" s="47" t="s">
        <v>51</v>
      </c>
      <c r="D28" s="48" t="s">
        <v>52</v>
      </c>
      <c r="E28" s="47" t="s">
        <v>53</v>
      </c>
      <c r="F28" s="48" t="s">
        <v>54</v>
      </c>
      <c r="G28" s="48" t="s">
        <v>55</v>
      </c>
      <c r="H28" s="48" t="s">
        <v>56</v>
      </c>
    </row>
    <row r="29" spans="1:18" ht="29" x14ac:dyDescent="0.35">
      <c r="A29" s="26" t="s">
        <v>57</v>
      </c>
      <c r="B29" s="30">
        <v>0.15</v>
      </c>
      <c r="C29" s="30">
        <v>0.18</v>
      </c>
      <c r="D29" s="26" t="s">
        <v>58</v>
      </c>
      <c r="E29" s="27">
        <v>150</v>
      </c>
      <c r="F29" s="27">
        <v>306</v>
      </c>
      <c r="G29" s="29">
        <f>F29*0.9</f>
        <v>275.40000000000003</v>
      </c>
      <c r="H29" s="29">
        <f>F29*0.8</f>
        <v>244.8</v>
      </c>
    </row>
    <row r="30" spans="1:18" x14ac:dyDescent="0.35">
      <c r="A30" s="26" t="s">
        <v>59</v>
      </c>
      <c r="B30" s="30">
        <v>0.15</v>
      </c>
      <c r="C30" s="30">
        <v>0.18</v>
      </c>
      <c r="D30" s="26" t="s">
        <v>58</v>
      </c>
      <c r="E30" s="27">
        <v>125</v>
      </c>
      <c r="F30" s="27">
        <v>342</v>
      </c>
      <c r="G30" s="29">
        <f>F30*0.9</f>
        <v>307.8</v>
      </c>
      <c r="H30" s="29">
        <f>F30*0.8</f>
        <v>273.60000000000002</v>
      </c>
    </row>
    <row r="31" spans="1:18" x14ac:dyDescent="0.35">
      <c r="A31" s="49" t="s">
        <v>60</v>
      </c>
      <c r="B31" s="50">
        <v>0.17</v>
      </c>
      <c r="C31" s="50">
        <v>0.2</v>
      </c>
      <c r="D31" s="49" t="s">
        <v>61</v>
      </c>
      <c r="E31" s="51">
        <v>100</v>
      </c>
      <c r="F31" s="51">
        <v>573</v>
      </c>
      <c r="G31" s="52">
        <f>F31*0.9</f>
        <v>515.70000000000005</v>
      </c>
      <c r="H31" s="52">
        <f>F31*0.8</f>
        <v>458.40000000000003</v>
      </c>
    </row>
    <row r="32" spans="1:18" x14ac:dyDescent="0.35">
      <c r="A32" s="26" t="s">
        <v>62</v>
      </c>
      <c r="B32" s="30">
        <v>0.2</v>
      </c>
      <c r="C32" s="30">
        <v>0.22</v>
      </c>
      <c r="D32" s="26" t="s">
        <v>61</v>
      </c>
      <c r="E32" s="27">
        <v>90</v>
      </c>
      <c r="F32" s="27">
        <v>786</v>
      </c>
      <c r="G32" s="29">
        <f>F32*0.9</f>
        <v>707.4</v>
      </c>
      <c r="H32" s="29">
        <f>F32*0.8</f>
        <v>628.80000000000007</v>
      </c>
    </row>
    <row r="33" spans="1:8" ht="29" x14ac:dyDescent="0.35">
      <c r="A33" s="26" t="s">
        <v>63</v>
      </c>
      <c r="B33" s="30">
        <v>0.2</v>
      </c>
      <c r="C33" s="30">
        <v>0.22</v>
      </c>
      <c r="D33" s="26" t="s">
        <v>61</v>
      </c>
      <c r="E33" s="27">
        <v>60</v>
      </c>
      <c r="F33" s="27">
        <v>877</v>
      </c>
      <c r="G33" s="29">
        <f>F33*0.9</f>
        <v>789.30000000000007</v>
      </c>
      <c r="H33" s="29">
        <f>F33*0.8</f>
        <v>701.6</v>
      </c>
    </row>
  </sheetData>
  <mergeCells count="6">
    <mergeCell ref="A1:A2"/>
    <mergeCell ref="B1:C1"/>
    <mergeCell ref="D1:E1"/>
    <mergeCell ref="G1:H1"/>
    <mergeCell ref="A9:Q9"/>
    <mergeCell ref="A27:H2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Likhitha Infra DCF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Nirvana Laha</dc:creator>
  <cp:lastModifiedBy>Nirvana Laha</cp:lastModifiedBy>
  <dcterms:created xsi:type="dcterms:W3CDTF">2022-01-07T13:34:23Z</dcterms:created>
  <dcterms:modified xsi:type="dcterms:W3CDTF">2022-01-07T13:38:39Z</dcterms:modified>
</cp:coreProperties>
</file>