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codeName="ThisWorkbook"/>
  <mc:AlternateContent xmlns:mc="http://schemas.openxmlformats.org/markup-compatibility/2006">
    <mc:Choice Requires="x15">
      <x15ac:absPath xmlns:x15ac="http://schemas.microsoft.com/office/spreadsheetml/2010/11/ac" url="/Users/jj/Downloads/"/>
    </mc:Choice>
  </mc:AlternateContent>
  <xr:revisionPtr revIDLastSave="0" documentId="13_ncr:1_{8879D3AF-DE7B-6640-8443-83430BA5DD98}" xr6:coauthVersionLast="47" xr6:coauthVersionMax="47" xr10:uidLastSave="{00000000-0000-0000-0000-000000000000}"/>
  <bookViews>
    <workbookView xWindow="620" yWindow="1420" windowWidth="27040" windowHeight="15160" xr2:uid="{00000000-000D-0000-FFFF-FFFF00000000}"/>
  </bookViews>
  <sheets>
    <sheet name="Quarters" sheetId="3" r:id="rId1"/>
    <sheet name="Profit &amp; Loss" sheetId="1" r:id="rId2"/>
    <sheet name="Balance Sheet" sheetId="2" r:id="rId3"/>
    <sheet name="Cash Flow" sheetId="4" r:id="rId4"/>
    <sheet name="Customization" sheetId="5" r:id="rId5"/>
    <sheet name="Data Sheet" sheetId="6" r:id="rId6"/>
  </sheets>
  <definedNames>
    <definedName name="UPDATE">'Data Sheet'!$E$1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4" i="3" l="1"/>
  <c r="N4" i="3"/>
  <c r="O4" i="3"/>
  <c r="P4" i="3"/>
  <c r="Q4" i="3" s="1"/>
  <c r="R4" i="3" s="1"/>
  <c r="S4" i="3" s="1"/>
  <c r="T4" i="3" s="1"/>
  <c r="U4" i="3" s="1"/>
  <c r="V4" i="3" s="1"/>
  <c r="W4" i="3" s="1"/>
  <c r="X4" i="3" s="1"/>
  <c r="Y4" i="3" s="1"/>
  <c r="Z4" i="3" s="1"/>
  <c r="AA4" i="3" s="1"/>
  <c r="AB4" i="3" s="1"/>
  <c r="AC4" i="3" s="1"/>
  <c r="AD4" i="3" s="1"/>
  <c r="AE4" i="3" s="1"/>
  <c r="AF4" i="3" s="1"/>
  <c r="L4" i="3"/>
  <c r="M7" i="3"/>
  <c r="N7" i="3" s="1"/>
  <c r="O7" i="3" s="1"/>
  <c r="P7" i="3" s="1"/>
  <c r="Q7" i="3" s="1"/>
  <c r="R7" i="3" s="1"/>
  <c r="S7" i="3" s="1"/>
  <c r="T7" i="3" s="1"/>
  <c r="U7" i="3" s="1"/>
  <c r="V7" i="3" s="1"/>
  <c r="W7" i="3" s="1"/>
  <c r="X7" i="3" s="1"/>
  <c r="Y7" i="3" s="1"/>
  <c r="Z7" i="3" s="1"/>
  <c r="AA7" i="3" s="1"/>
  <c r="AB7" i="3" s="1"/>
  <c r="AC7" i="3" s="1"/>
  <c r="AD7" i="3" s="1"/>
  <c r="AE7" i="3" s="1"/>
  <c r="AF7" i="3" s="1"/>
  <c r="AG7" i="3" s="1"/>
  <c r="AH7" i="3" s="1"/>
  <c r="L7" i="3"/>
  <c r="K15" i="3"/>
  <c r="C6" i="3"/>
  <c r="D6" i="3"/>
  <c r="E6" i="3"/>
  <c r="F6" i="3"/>
  <c r="G6" i="3"/>
  <c r="H6" i="3"/>
  <c r="I6" i="3"/>
  <c r="J6" i="3"/>
  <c r="K6" i="3"/>
  <c r="B6" i="3"/>
  <c r="C5" i="1"/>
  <c r="D5" i="1"/>
  <c r="E5" i="1"/>
  <c r="F5" i="1"/>
  <c r="G5" i="1"/>
  <c r="H5" i="1"/>
  <c r="I5" i="1"/>
  <c r="J5" i="1"/>
  <c r="K5" i="1"/>
  <c r="B5" i="1"/>
  <c r="B6" i="6"/>
  <c r="C17" i="2"/>
  <c r="D17" i="2"/>
  <c r="E17" i="2"/>
  <c r="F17" i="2"/>
  <c r="G17" i="2"/>
  <c r="H17" i="2"/>
  <c r="I17" i="2"/>
  <c r="J17" i="2"/>
  <c r="K17" i="2"/>
  <c r="C18" i="2"/>
  <c r="D18" i="2"/>
  <c r="E18" i="2"/>
  <c r="F18" i="2"/>
  <c r="G18" i="2"/>
  <c r="H18" i="2"/>
  <c r="I18" i="2"/>
  <c r="J18" i="2"/>
  <c r="K18" i="2"/>
  <c r="B17" i="2"/>
  <c r="C4" i="2"/>
  <c r="D24" i="2" s="1"/>
  <c r="D4" i="2"/>
  <c r="E4" i="2"/>
  <c r="E5" i="2"/>
  <c r="F4" i="2"/>
  <c r="G4" i="2"/>
  <c r="H4" i="2"/>
  <c r="I4" i="2"/>
  <c r="I5" i="2"/>
  <c r="J4" i="2"/>
  <c r="J5" i="2"/>
  <c r="K4" i="2"/>
  <c r="C5" i="2"/>
  <c r="D5" i="2"/>
  <c r="F5" i="2"/>
  <c r="F23" i="2" s="1"/>
  <c r="G5" i="2"/>
  <c r="G23" i="2" s="1"/>
  <c r="H5" i="2"/>
  <c r="K5" i="2"/>
  <c r="C6" i="2"/>
  <c r="D6" i="2"/>
  <c r="E6" i="2"/>
  <c r="F6" i="2"/>
  <c r="G6" i="2"/>
  <c r="H6" i="2"/>
  <c r="I6" i="2"/>
  <c r="J6" i="2"/>
  <c r="K6" i="2"/>
  <c r="C7" i="2"/>
  <c r="D7" i="2"/>
  <c r="E7" i="2"/>
  <c r="F7" i="2"/>
  <c r="G7" i="2"/>
  <c r="G16" i="2" s="1"/>
  <c r="H7" i="2"/>
  <c r="I7" i="2"/>
  <c r="J7" i="2"/>
  <c r="K7" i="2"/>
  <c r="C8" i="2"/>
  <c r="D8" i="2"/>
  <c r="E8" i="2"/>
  <c r="F8" i="2"/>
  <c r="G8" i="2"/>
  <c r="H8" i="2"/>
  <c r="I8" i="2"/>
  <c r="J8" i="2"/>
  <c r="K8" i="2"/>
  <c r="C10" i="2"/>
  <c r="D10" i="2"/>
  <c r="E10" i="2"/>
  <c r="F10" i="2"/>
  <c r="G10" i="2"/>
  <c r="H10" i="2"/>
  <c r="I10" i="2"/>
  <c r="J10" i="2"/>
  <c r="K10" i="2"/>
  <c r="C11" i="2"/>
  <c r="D11" i="2"/>
  <c r="E11" i="2"/>
  <c r="F11" i="2"/>
  <c r="G11" i="2"/>
  <c r="H11" i="2"/>
  <c r="I11" i="2"/>
  <c r="J11" i="2"/>
  <c r="K11" i="2"/>
  <c r="C12" i="2"/>
  <c r="D12" i="2"/>
  <c r="E12" i="2"/>
  <c r="F12" i="2"/>
  <c r="G12" i="2"/>
  <c r="H12" i="2"/>
  <c r="I12" i="2"/>
  <c r="J12" i="2"/>
  <c r="K12" i="2"/>
  <c r="C13" i="2"/>
  <c r="D13" i="2"/>
  <c r="E13" i="2"/>
  <c r="F13" i="2"/>
  <c r="G13" i="2"/>
  <c r="H13" i="2"/>
  <c r="I13" i="2"/>
  <c r="J13" i="2"/>
  <c r="J16" i="2" s="1"/>
  <c r="K13" i="2"/>
  <c r="C14" i="2"/>
  <c r="D14" i="2"/>
  <c r="E14" i="2"/>
  <c r="F14" i="2"/>
  <c r="G14" i="2"/>
  <c r="H14" i="2"/>
  <c r="I14" i="2"/>
  <c r="J14" i="2"/>
  <c r="K14" i="2"/>
  <c r="B14" i="2"/>
  <c r="B5" i="2"/>
  <c r="B4" i="2"/>
  <c r="C4" i="4"/>
  <c r="D4" i="4"/>
  <c r="E4" i="4"/>
  <c r="F4" i="4"/>
  <c r="G4" i="4"/>
  <c r="H4" i="4"/>
  <c r="I4" i="4"/>
  <c r="J4" i="4"/>
  <c r="K4" i="4"/>
  <c r="C5" i="4"/>
  <c r="D5" i="4"/>
  <c r="E5" i="4"/>
  <c r="F5" i="4"/>
  <c r="G5" i="4"/>
  <c r="H5" i="4"/>
  <c r="I5" i="4"/>
  <c r="J5" i="4"/>
  <c r="K5" i="4"/>
  <c r="C6" i="4"/>
  <c r="D6" i="4"/>
  <c r="E6" i="4"/>
  <c r="F6" i="4"/>
  <c r="G6" i="4"/>
  <c r="H6" i="4"/>
  <c r="I6" i="4"/>
  <c r="J6" i="4"/>
  <c r="K6" i="4"/>
  <c r="C7" i="4"/>
  <c r="D7" i="4"/>
  <c r="E7" i="4"/>
  <c r="F7" i="4"/>
  <c r="G7" i="4"/>
  <c r="H7" i="4"/>
  <c r="I7" i="4"/>
  <c r="J7" i="4"/>
  <c r="K7" i="4"/>
  <c r="C4" i="3"/>
  <c r="C14" i="3" s="1"/>
  <c r="D4" i="3"/>
  <c r="D14" i="3" s="1"/>
  <c r="E4" i="3"/>
  <c r="F4" i="3"/>
  <c r="G4" i="3"/>
  <c r="H4" i="3"/>
  <c r="H14" i="3" s="1"/>
  <c r="I4" i="3"/>
  <c r="J4" i="3"/>
  <c r="K4" i="3"/>
  <c r="K14" i="3" s="1"/>
  <c r="C5" i="3"/>
  <c r="D5" i="3"/>
  <c r="E5" i="3"/>
  <c r="F5" i="3"/>
  <c r="G5" i="3"/>
  <c r="H5" i="3"/>
  <c r="I5" i="3"/>
  <c r="J5" i="3"/>
  <c r="K5" i="3"/>
  <c r="C7" i="3"/>
  <c r="D7" i="3"/>
  <c r="E7" i="3"/>
  <c r="F7" i="3"/>
  <c r="G7" i="3"/>
  <c r="H7" i="3"/>
  <c r="I7" i="3"/>
  <c r="J7" i="3"/>
  <c r="L7" i="1" s="1"/>
  <c r="K7" i="3"/>
  <c r="C8" i="3"/>
  <c r="D8" i="3"/>
  <c r="E8" i="3"/>
  <c r="F8" i="3"/>
  <c r="G8" i="3"/>
  <c r="H8" i="3"/>
  <c r="I8" i="3"/>
  <c r="L8" i="1" s="1"/>
  <c r="J8" i="3"/>
  <c r="K8" i="3"/>
  <c r="C9" i="3"/>
  <c r="D9" i="3"/>
  <c r="E9" i="3"/>
  <c r="F9" i="3"/>
  <c r="G9" i="3"/>
  <c r="H9" i="3"/>
  <c r="L9" i="1" s="1"/>
  <c r="I9" i="3"/>
  <c r="J9" i="3"/>
  <c r="K9" i="3"/>
  <c r="C10" i="3"/>
  <c r="D10" i="3"/>
  <c r="E10" i="3"/>
  <c r="F10" i="3"/>
  <c r="G10" i="3"/>
  <c r="H10" i="3"/>
  <c r="I10" i="3"/>
  <c r="J10" i="3"/>
  <c r="K10" i="3"/>
  <c r="C11" i="3"/>
  <c r="D11" i="3"/>
  <c r="E11" i="3"/>
  <c r="F11" i="3"/>
  <c r="G11" i="3"/>
  <c r="H11" i="3"/>
  <c r="I11" i="3"/>
  <c r="J11" i="3"/>
  <c r="K11" i="3"/>
  <c r="C12" i="3"/>
  <c r="D12" i="3"/>
  <c r="E12" i="3"/>
  <c r="F12" i="3"/>
  <c r="G12" i="3"/>
  <c r="H12" i="3"/>
  <c r="I12" i="3"/>
  <c r="J12" i="3"/>
  <c r="K12" i="3"/>
  <c r="B5" i="3"/>
  <c r="C18" i="1"/>
  <c r="D18" i="1"/>
  <c r="E18" i="1"/>
  <c r="F18" i="1"/>
  <c r="G18" i="1"/>
  <c r="H18" i="1"/>
  <c r="I18" i="1"/>
  <c r="J18" i="1"/>
  <c r="K18" i="1"/>
  <c r="B18" i="1"/>
  <c r="C4" i="1"/>
  <c r="D4" i="1"/>
  <c r="E4" i="1"/>
  <c r="E6" i="1" s="1"/>
  <c r="E19" i="1" s="1"/>
  <c r="F4" i="1"/>
  <c r="G4" i="1"/>
  <c r="H4" i="1"/>
  <c r="I4" i="1"/>
  <c r="J4" i="1"/>
  <c r="K4" i="1"/>
  <c r="K6" i="1" s="1"/>
  <c r="K19" i="1" s="1"/>
  <c r="C7" i="1"/>
  <c r="D7" i="1"/>
  <c r="E7" i="1"/>
  <c r="F7" i="1"/>
  <c r="G7" i="1"/>
  <c r="H7" i="1"/>
  <c r="I7" i="1"/>
  <c r="J7" i="1"/>
  <c r="K7" i="1"/>
  <c r="C8" i="1"/>
  <c r="D8" i="1"/>
  <c r="E8" i="1"/>
  <c r="F8" i="1"/>
  <c r="G8" i="1"/>
  <c r="H8" i="1"/>
  <c r="I8" i="1"/>
  <c r="J8" i="1"/>
  <c r="K8" i="1"/>
  <c r="C9" i="1"/>
  <c r="D9" i="1"/>
  <c r="E9" i="1"/>
  <c r="F9" i="1"/>
  <c r="G9" i="1"/>
  <c r="H9" i="1"/>
  <c r="I9" i="1"/>
  <c r="J9" i="1"/>
  <c r="K9" i="1"/>
  <c r="C10" i="1"/>
  <c r="D10" i="1"/>
  <c r="E10" i="1"/>
  <c r="F10" i="1"/>
  <c r="G10" i="1"/>
  <c r="H10" i="1"/>
  <c r="I10" i="1"/>
  <c r="J10" i="1"/>
  <c r="K10" i="1"/>
  <c r="C11" i="1"/>
  <c r="D11" i="1"/>
  <c r="E11" i="1"/>
  <c r="F11" i="1"/>
  <c r="G11" i="1"/>
  <c r="H11" i="1"/>
  <c r="I11" i="1"/>
  <c r="J11" i="1"/>
  <c r="K11" i="1"/>
  <c r="C12" i="1"/>
  <c r="C13" i="1" s="1"/>
  <c r="C14" i="1" s="1"/>
  <c r="D12" i="1"/>
  <c r="E12" i="1"/>
  <c r="E23" i="2" s="1"/>
  <c r="F12" i="1"/>
  <c r="F13" i="1" s="1"/>
  <c r="G12" i="1"/>
  <c r="G13" i="1" s="1"/>
  <c r="G14" i="1" s="1"/>
  <c r="H12" i="1"/>
  <c r="I12" i="1"/>
  <c r="I13" i="1" s="1"/>
  <c r="J12" i="1"/>
  <c r="J13" i="1" s="1"/>
  <c r="J14" i="1" s="1"/>
  <c r="K12" i="1"/>
  <c r="K13" i="1" s="1"/>
  <c r="C15" i="1"/>
  <c r="D15" i="1"/>
  <c r="E15" i="1"/>
  <c r="F15" i="1"/>
  <c r="F14" i="1" s="1"/>
  <c r="G15" i="1"/>
  <c r="H15" i="1"/>
  <c r="I15" i="1"/>
  <c r="J15" i="1"/>
  <c r="K15" i="1"/>
  <c r="K14" i="1" s="1"/>
  <c r="B15" i="1"/>
  <c r="H13" i="1"/>
  <c r="B7" i="1"/>
  <c r="B4" i="1"/>
  <c r="B20" i="2" s="1"/>
  <c r="A1" i="1"/>
  <c r="A1" i="3" s="1"/>
  <c r="E1" i="6"/>
  <c r="H1" i="1" s="1"/>
  <c r="H16" i="2"/>
  <c r="D16" i="2"/>
  <c r="C23" i="2"/>
  <c r="K16" i="2"/>
  <c r="C16" i="2"/>
  <c r="F16" i="2"/>
  <c r="H23" i="2"/>
  <c r="D23" i="2"/>
  <c r="J6" i="1"/>
  <c r="J19" i="1"/>
  <c r="G6" i="1"/>
  <c r="G19" i="1" s="1"/>
  <c r="C6" i="1"/>
  <c r="C19" i="1" s="1"/>
  <c r="D6" i="1"/>
  <c r="D19" i="1" s="1"/>
  <c r="B6" i="1"/>
  <c r="B19" i="1" s="1"/>
  <c r="C3" i="4"/>
  <c r="D3" i="4"/>
  <c r="E3" i="4"/>
  <c r="F3" i="4"/>
  <c r="G3" i="4"/>
  <c r="H3" i="4"/>
  <c r="I3" i="4"/>
  <c r="J3" i="4"/>
  <c r="K3" i="4"/>
  <c r="C3" i="2"/>
  <c r="D3" i="2"/>
  <c r="E3" i="2"/>
  <c r="F3" i="2"/>
  <c r="G3" i="2"/>
  <c r="H3" i="2"/>
  <c r="I3" i="2"/>
  <c r="J3" i="2"/>
  <c r="K3" i="2"/>
  <c r="C3" i="3"/>
  <c r="D3" i="3"/>
  <c r="E3" i="3"/>
  <c r="F3" i="3"/>
  <c r="G3" i="3"/>
  <c r="H3" i="3"/>
  <c r="I3" i="3"/>
  <c r="J3" i="3"/>
  <c r="K3" i="3"/>
  <c r="C3" i="1"/>
  <c r="D3" i="1"/>
  <c r="E3" i="1"/>
  <c r="F3" i="1"/>
  <c r="G3" i="1"/>
  <c r="H3" i="1"/>
  <c r="I3" i="1"/>
  <c r="J3" i="1"/>
  <c r="K3" i="1"/>
  <c r="B7" i="4"/>
  <c r="B6" i="4"/>
  <c r="B5" i="4"/>
  <c r="B4" i="4"/>
  <c r="B3" i="4"/>
  <c r="K21" i="2"/>
  <c r="J21" i="2"/>
  <c r="I21" i="2"/>
  <c r="H21" i="2"/>
  <c r="G21" i="2"/>
  <c r="F21" i="2"/>
  <c r="E21" i="2"/>
  <c r="D21" i="2"/>
  <c r="C21" i="2"/>
  <c r="B18" i="2"/>
  <c r="B21" i="2"/>
  <c r="B13" i="2"/>
  <c r="B16" i="2" s="1"/>
  <c r="B12" i="2"/>
  <c r="B11" i="2"/>
  <c r="B10" i="2"/>
  <c r="B8" i="2"/>
  <c r="B7" i="2"/>
  <c r="B6" i="2"/>
  <c r="B3" i="2"/>
  <c r="J14" i="3"/>
  <c r="F14" i="3"/>
  <c r="B12" i="3"/>
  <c r="B11" i="3"/>
  <c r="B10" i="3"/>
  <c r="B9" i="3"/>
  <c r="B8" i="3"/>
  <c r="B7" i="3"/>
  <c r="B4" i="3"/>
  <c r="B14" i="3" s="1"/>
  <c r="B3" i="3"/>
  <c r="L15" i="1"/>
  <c r="B12" i="1"/>
  <c r="B13" i="1" s="1"/>
  <c r="B11" i="1"/>
  <c r="B10" i="1"/>
  <c r="B9" i="1"/>
  <c r="B8" i="1"/>
  <c r="B3" i="1"/>
  <c r="E14" i="3"/>
  <c r="I14" i="3"/>
  <c r="G14" i="3"/>
  <c r="G20" i="2"/>
  <c r="K20" i="2"/>
  <c r="D20" i="2"/>
  <c r="J20" i="2"/>
  <c r="C20" i="2"/>
  <c r="E20" i="2"/>
  <c r="L12" i="1"/>
  <c r="L13" i="1" s="1"/>
  <c r="L14" i="1" s="1"/>
  <c r="L25" i="1" s="1"/>
  <c r="L11" i="1"/>
  <c r="L10" i="1"/>
  <c r="N11" i="1" s="1"/>
  <c r="L6" i="1"/>
  <c r="A1" i="2"/>
  <c r="A1" i="4"/>
  <c r="H23" i="1"/>
  <c r="I23" i="1"/>
  <c r="L5" i="1"/>
  <c r="AG4" i="3" l="1"/>
  <c r="AH4" i="3" s="1"/>
  <c r="F20" i="2"/>
  <c r="E24" i="2"/>
  <c r="J24" i="2"/>
  <c r="D14" i="1"/>
  <c r="I24" i="2"/>
  <c r="K23" i="2"/>
  <c r="I14" i="1"/>
  <c r="K25" i="1" s="1"/>
  <c r="M25" i="1" s="1"/>
  <c r="M14" i="1" s="1"/>
  <c r="C24" i="2"/>
  <c r="H24" i="2"/>
  <c r="M11" i="1"/>
  <c r="L4" i="1"/>
  <c r="L23" i="1" s="1"/>
  <c r="J23" i="1"/>
  <c r="L19" i="1"/>
  <c r="L24" i="1" s="1"/>
  <c r="B23" i="2"/>
  <c r="H14" i="1"/>
  <c r="G24" i="2"/>
  <c r="D13" i="1"/>
  <c r="E13" i="1" s="1"/>
  <c r="E14" i="1" s="1"/>
  <c r="E16" i="2"/>
  <c r="J23" i="2"/>
  <c r="E1" i="3"/>
  <c r="B14" i="1"/>
  <c r="I16" i="2"/>
  <c r="K24" i="2"/>
  <c r="I6" i="1"/>
  <c r="I19" i="1" s="1"/>
  <c r="K24" i="1" s="1"/>
  <c r="M24" i="1" s="1"/>
  <c r="E1" i="2"/>
  <c r="I23" i="2"/>
  <c r="F24" i="2"/>
  <c r="J25" i="1"/>
  <c r="M9" i="1"/>
  <c r="N9" i="1"/>
  <c r="N8" i="1"/>
  <c r="M8" i="1"/>
  <c r="N23" i="1"/>
  <c r="N4" i="1" s="1"/>
  <c r="I20" i="2"/>
  <c r="H20" i="2"/>
  <c r="K23" i="1"/>
  <c r="H6" i="1"/>
  <c r="H19" i="1" s="1"/>
  <c r="J24" i="1" s="1"/>
  <c r="F6" i="1"/>
  <c r="F19" i="1" s="1"/>
  <c r="H24" i="1" s="1"/>
  <c r="E1" i="4"/>
  <c r="H25" i="1" l="1"/>
  <c r="I25" i="1"/>
  <c r="M23" i="1"/>
  <c r="M4" i="1" s="1"/>
  <c r="I24" i="1"/>
  <c r="N24" i="1" s="1"/>
  <c r="N6" i="1" s="1"/>
  <c r="M6" i="1"/>
  <c r="M10" i="1" s="1"/>
  <c r="M12" i="1" s="1"/>
  <c r="M13" i="1" s="1"/>
  <c r="M15" i="1" s="1"/>
  <c r="N10" i="1" l="1"/>
  <c r="N12" i="1" s="1"/>
  <c r="N13" i="1" s="1"/>
  <c r="N5" i="1"/>
  <c r="N25" i="1"/>
  <c r="N14" i="1" s="1"/>
  <c r="M5" i="1"/>
  <c r="N15" i="1" l="1"/>
</calcChain>
</file>

<file path=xl/sharedStrings.xml><?xml version="1.0" encoding="utf-8"?>
<sst xmlns="http://schemas.openxmlformats.org/spreadsheetml/2006/main" count="145" uniqueCount="93">
  <si>
    <t>COMPANY NAME</t>
  </si>
  <si>
    <t>SCREENER.IN</t>
  </si>
  <si>
    <t>Narration</t>
  </si>
  <si>
    <t>Trailing</t>
  </si>
  <si>
    <t>Best Case</t>
  </si>
  <si>
    <t>Worst Case</t>
  </si>
  <si>
    <t>Sales</t>
  </si>
  <si>
    <t>Expenses</t>
  </si>
  <si>
    <t>Operating Profit</t>
  </si>
  <si>
    <t>Other Income</t>
  </si>
  <si>
    <t>Depreciation</t>
  </si>
  <si>
    <t>Interest</t>
  </si>
  <si>
    <t>Profit before tax</t>
  </si>
  <si>
    <t>Tax</t>
  </si>
  <si>
    <t>Net profit</t>
  </si>
  <si>
    <t>RATIOS:</t>
  </si>
  <si>
    <t>Price to earning</t>
  </si>
  <si>
    <t>Dividend Payout</t>
  </si>
  <si>
    <t>OPM</t>
  </si>
  <si>
    <t>TRENDS:</t>
  </si>
  <si>
    <t>BEST</t>
  </si>
  <si>
    <t>WORST</t>
  </si>
  <si>
    <t>Sales Growth</t>
  </si>
  <si>
    <t>Price to Earning</t>
  </si>
  <si>
    <t>Equity Share Capital</t>
  </si>
  <si>
    <t>Reserves</t>
  </si>
  <si>
    <t>Total</t>
  </si>
  <si>
    <t>Net Block</t>
  </si>
  <si>
    <t>Capital Work in Progress</t>
  </si>
  <si>
    <t>Investments</t>
  </si>
  <si>
    <t>Working Capital</t>
  </si>
  <si>
    <t>Face Value</t>
  </si>
  <si>
    <t>Cash from Operating Activity</t>
  </si>
  <si>
    <t>Cash from Investing Activity</t>
  </si>
  <si>
    <t>Cash from Financing Activity</t>
  </si>
  <si>
    <t>Net Cash Flow</t>
  </si>
  <si>
    <t>PLEASE DO NOT MAKE ANY CHANGES TO THIS SHEET</t>
  </si>
  <si>
    <t>PROFIT &amp; LOSS</t>
  </si>
  <si>
    <t>Report Date</t>
  </si>
  <si>
    <t>Quarters</t>
  </si>
  <si>
    <t>BALANCE SHEET</t>
  </si>
  <si>
    <t>CASH FLOW:</t>
  </si>
  <si>
    <t>Number of shares</t>
  </si>
  <si>
    <t>Current Price</t>
  </si>
  <si>
    <t>Debtors</t>
  </si>
  <si>
    <t>Inventory</t>
  </si>
  <si>
    <t>Debtor Days</t>
  </si>
  <si>
    <t>Inventory Turnover</t>
  </si>
  <si>
    <t>You can customize this workbook as you want.</t>
  </si>
  <si>
    <t>Please don't edit the "Data Sheet" only.</t>
  </si>
  <si>
    <t>After customization, you can upload this back on Screener.</t>
  </si>
  <si>
    <t>Upload on:</t>
  </si>
  <si>
    <t>Download your customized workbooks now onwards.</t>
  </si>
  <si>
    <t>Now whenever you will "Export to excel" from Screener, it will export your customized file.</t>
  </si>
  <si>
    <t>TESTING:</t>
  </si>
  <si>
    <t>This is a testing feature currently.</t>
  </si>
  <si>
    <t>How to use it?</t>
  </si>
  <si>
    <t>EPS</t>
  </si>
  <si>
    <t>Price</t>
  </si>
  <si>
    <t>Return on Equity</t>
  </si>
  <si>
    <t>Return on Capital Emp</t>
  </si>
  <si>
    <t>LATEST VERSION</t>
  </si>
  <si>
    <t>CURRENT VERSION</t>
  </si>
  <si>
    <t>JUST DIAL LTD</t>
  </si>
  <si>
    <t>META</t>
  </si>
  <si>
    <t>10 YEARS</t>
  </si>
  <si>
    <t>7 YEARS</t>
  </si>
  <si>
    <t>5 YEARS</t>
  </si>
  <si>
    <t>3 YEARS</t>
  </si>
  <si>
    <t>RECENT</t>
  </si>
  <si>
    <t>Dividend Amount</t>
  </si>
  <si>
    <t>Borrowings</t>
  </si>
  <si>
    <t>Other Liabilities</t>
  </si>
  <si>
    <t>Other Assets</t>
  </si>
  <si>
    <t>No. of Equity Shares</t>
  </si>
  <si>
    <t>New Bonus Shares</t>
  </si>
  <si>
    <t>DERIVED:</t>
  </si>
  <si>
    <t>PRICE:</t>
  </si>
  <si>
    <t>Receivables</t>
  </si>
  <si>
    <t>Market Capitalization</t>
  </si>
  <si>
    <t>Raw Material Cost</t>
  </si>
  <si>
    <t>Change in Inventory</t>
  </si>
  <si>
    <t>Power and Fuel</t>
  </si>
  <si>
    <t>Other Mfr. Exp</t>
  </si>
  <si>
    <t>Employee Cost</t>
  </si>
  <si>
    <t>Selling and admin</t>
  </si>
  <si>
    <t>Other Expenses</t>
  </si>
  <si>
    <t>Cash &amp; Bank</t>
  </si>
  <si>
    <t>Face value</t>
  </si>
  <si>
    <t>Adjusted Equity Shares in Cr</t>
  </si>
  <si>
    <t>You can add custom formating, add conditional formating, add your own formulas… do ANYTHING.</t>
  </si>
  <si>
    <t xml:space="preserve"> https://www.screener.in/excel/</t>
  </si>
  <si>
    <r>
      <t xml:space="preserve">You can report any formula errors on the worksheet at: </t>
    </r>
    <r>
      <rPr>
        <b/>
        <sz val="11"/>
        <color theme="1"/>
        <rFont val="Calibri"/>
        <family val="2"/>
        <scheme val="minor"/>
      </rPr>
      <t>support@screener.in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</si>
</sst>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 * #,##0.00_ ;_ * \-#,##0.00_ ;_ * &quot;-&quot;??_ ;_ @_ "/>
    <numFmt numFmtId="165" formatCode="[$-409]mmm\-yy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0"/>
      <name val="Calibri"/>
      <family val="2"/>
      <scheme val="minor"/>
    </font>
    <font>
      <b/>
      <u/>
      <sz val="11"/>
      <color theme="10"/>
      <name val="Calibri"/>
      <family val="2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9"/>
      </patternFill>
    </fill>
    <fill>
      <patternFill patternType="solid">
        <fgColor rgb="FF0275D8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9" fontId="3" fillId="0" borderId="0" applyFont="0" applyFill="0" applyBorder="0" applyAlignment="0" applyProtection="0"/>
  </cellStyleXfs>
  <cellXfs count="31">
    <xf numFmtId="0" fontId="0" fillId="0" borderId="0" xfId="0"/>
    <xf numFmtId="164" fontId="1" fillId="0" borderId="0" xfId="1" applyFont="1" applyBorder="1"/>
    <xf numFmtId="0" fontId="1" fillId="0" borderId="0" xfId="0" applyFont="1"/>
    <xf numFmtId="0" fontId="8" fillId="0" borderId="0" xfId="0" applyFont="1"/>
    <xf numFmtId="164" fontId="0" fillId="0" borderId="0" xfId="1" applyFont="1" applyBorder="1"/>
    <xf numFmtId="10" fontId="0" fillId="0" borderId="0" xfId="0" applyNumberFormat="1"/>
    <xf numFmtId="164" fontId="3" fillId="0" borderId="0" xfId="1" applyFont="1" applyBorder="1"/>
    <xf numFmtId="9" fontId="3" fillId="0" borderId="0" xfId="1" applyNumberFormat="1" applyFont="1" applyBorder="1"/>
    <xf numFmtId="164" fontId="2" fillId="2" borderId="0" xfId="3" applyNumberFormat="1" applyFont="1" applyBorder="1"/>
    <xf numFmtId="164" fontId="2" fillId="3" borderId="0" xfId="4" applyNumberFormat="1" applyFont="1" applyBorder="1"/>
    <xf numFmtId="9" fontId="1" fillId="0" borderId="0" xfId="6" applyFont="1" applyBorder="1"/>
    <xf numFmtId="0" fontId="2" fillId="5" borderId="0" xfId="0" applyFont="1" applyFill="1"/>
    <xf numFmtId="165" fontId="2" fillId="5" borderId="0" xfId="0" applyNumberFormat="1" applyFont="1" applyFill="1" applyAlignment="1">
      <alignment horizontal="center"/>
    </xf>
    <xf numFmtId="0" fontId="2" fillId="5" borderId="0" xfId="0" applyFont="1" applyFill="1" applyAlignment="1">
      <alignment horizontal="center"/>
    </xf>
    <xf numFmtId="164" fontId="0" fillId="0" borderId="0" xfId="1" applyFont="1" applyBorder="1" applyAlignment="1">
      <alignment horizontal="center"/>
    </xf>
    <xf numFmtId="164" fontId="1" fillId="0" borderId="0" xfId="1" applyFont="1" applyBorder="1" applyAlignment="1">
      <alignment horizontal="center"/>
    </xf>
    <xf numFmtId="10" fontId="1" fillId="0" borderId="0" xfId="0" applyNumberFormat="1" applyFont="1"/>
    <xf numFmtId="165" fontId="2" fillId="5" borderId="0" xfId="1" applyNumberFormat="1" applyFont="1" applyFill="1" applyBorder="1"/>
    <xf numFmtId="165" fontId="9" fillId="0" borderId="0" xfId="1" applyNumberFormat="1" applyFont="1" applyFill="1" applyBorder="1"/>
    <xf numFmtId="0" fontId="7" fillId="0" borderId="0" xfId="0" applyFont="1"/>
    <xf numFmtId="0" fontId="0" fillId="0" borderId="0" xfId="0" applyAlignment="1">
      <alignment horizontal="left"/>
    </xf>
    <xf numFmtId="0" fontId="6" fillId="0" borderId="0" xfId="2" applyFont="1" applyBorder="1" applyAlignment="1" applyProtection="1">
      <alignment horizontal="left"/>
    </xf>
    <xf numFmtId="0" fontId="6" fillId="0" borderId="0" xfId="2" applyFont="1" applyBorder="1" applyAlignment="1" applyProtection="1"/>
    <xf numFmtId="0" fontId="9" fillId="0" borderId="0" xfId="0" applyFont="1"/>
    <xf numFmtId="43" fontId="0" fillId="0" borderId="0" xfId="1" applyNumberFormat="1" applyFont="1" applyBorder="1"/>
    <xf numFmtId="164" fontId="4" fillId="0" borderId="0" xfId="2" applyNumberFormat="1" applyBorder="1" applyAlignment="1" applyProtection="1">
      <alignment horizontal="center"/>
    </xf>
    <xf numFmtId="164" fontId="2" fillId="4" borderId="0" xfId="5" applyNumberFormat="1" applyFont="1" applyBorder="1" applyAlignment="1">
      <alignment horizontal="center"/>
    </xf>
    <xf numFmtId="17" fontId="1" fillId="0" borderId="0" xfId="0" applyNumberFormat="1" applyFont="1" applyAlignment="1">
      <alignment wrapText="1"/>
    </xf>
    <xf numFmtId="17" fontId="1" fillId="0" borderId="0" xfId="0" applyNumberFormat="1" applyFont="1"/>
    <xf numFmtId="43" fontId="1" fillId="0" borderId="0" xfId="0" applyNumberFormat="1" applyFont="1"/>
    <xf numFmtId="43" fontId="0" fillId="0" borderId="0" xfId="0" applyNumberFormat="1"/>
  </cellXfs>
  <cellStyles count="7">
    <cellStyle name="60% - Accent1" xfId="3" builtinId="32"/>
    <cellStyle name="60% - Accent3" xfId="4" builtinId="40"/>
    <cellStyle name="Accent6" xfId="5" builtinId="49"/>
    <cellStyle name="Comma" xfId="1" builtinId="3"/>
    <cellStyle name="Hyperlink" xfId="2" builtinId="8"/>
    <cellStyle name="Normal" xfId="0" builtinId="0"/>
    <cellStyle name="Per cent" xfId="6" builtinId="5"/>
  </cellStyles>
  <dxfs count="54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5" formatCode="[$-409]mmm\-yy;@"/>
      <fill>
        <patternFill patternType="solid">
          <fgColor theme="4"/>
          <bgColor rgb="FF0275D8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5" formatCode="[$-409]mmm\-yy;@"/>
      <fill>
        <patternFill patternType="solid">
          <fgColor theme="4"/>
          <bgColor rgb="FF0275D8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5" formatCode="[$-409]mmm\-yy;@"/>
      <fill>
        <patternFill patternType="solid">
          <fgColor theme="4"/>
          <bgColor rgb="FF0275D8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5" formatCode="[$-409]mmm\-yy;@"/>
      <fill>
        <patternFill patternType="solid">
          <fgColor theme="4"/>
          <bgColor rgb="FF0275D8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5" formatCode="[$-409]mmm\-yy;@"/>
      <fill>
        <patternFill patternType="solid">
          <fgColor theme="4"/>
          <bgColor rgb="FF0275D8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5" formatCode="[$-409]mmm\-yy;@"/>
      <fill>
        <patternFill patternType="solid">
          <fgColor theme="4"/>
          <bgColor rgb="FF0275D8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5" formatCode="[$-409]mmm\-yy;@"/>
      <fill>
        <patternFill patternType="solid">
          <fgColor theme="4"/>
          <bgColor rgb="FF0275D8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5" formatCode="[$-409]mmm\-yy;@"/>
      <fill>
        <patternFill patternType="solid">
          <fgColor theme="4"/>
          <bgColor rgb="FF0275D8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5" formatCode="[$-409]mmm\-yy;@"/>
      <fill>
        <patternFill patternType="solid">
          <fgColor theme="4"/>
          <bgColor rgb="FF0275D8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5" formatCode="[$-409]mmm\-yy;@"/>
      <fill>
        <patternFill patternType="solid">
          <fgColor theme="4"/>
          <bgColor rgb="FF0275D8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5" formatCode="[$-409]mmm\-yy;@"/>
      <fill>
        <patternFill patternType="solid">
          <fgColor theme="4"/>
          <bgColor rgb="FF0275D8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5" formatCode="[$-409]mmm\-yy;@"/>
      <fill>
        <patternFill patternType="solid">
          <fgColor theme="4"/>
          <bgColor rgb="FF0275D8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5" formatCode="[$-409]mmm\-yy;@"/>
      <fill>
        <patternFill patternType="solid">
          <fgColor theme="4"/>
          <bgColor rgb="FF0275D8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5" formatCode="[$-409]mmm\-yy;@"/>
      <fill>
        <patternFill patternType="solid">
          <fgColor theme="4"/>
          <bgColor rgb="FF0275D8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5" formatCode="[$-409]mmm\-yy;@"/>
      <fill>
        <patternFill patternType="solid">
          <fgColor theme="4"/>
          <bgColor rgb="FF0275D8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5" formatCode="[$-409]mmm\-yy;@"/>
      <fill>
        <patternFill patternType="solid">
          <fgColor theme="4"/>
          <bgColor rgb="FF0275D8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5" formatCode="[$-409]mmm\-yy;@"/>
      <fill>
        <patternFill patternType="solid">
          <fgColor theme="4"/>
          <bgColor rgb="FF0275D8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5" formatCode="[$-409]mmm\-yy;@"/>
      <fill>
        <patternFill patternType="solid">
          <fgColor theme="4"/>
          <bgColor rgb="FF0275D8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5" formatCode="[$-409]mmm\-yy;@"/>
      <fill>
        <patternFill patternType="solid">
          <fgColor theme="4"/>
          <bgColor rgb="FF0275D8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5" formatCode="[$-409]mmm\-yy;@"/>
      <fill>
        <patternFill patternType="solid">
          <fgColor theme="4"/>
          <bgColor rgb="FF0275D8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5" formatCode="[$-409]mmm\-yy;@"/>
      <fill>
        <patternFill patternType="solid">
          <fgColor theme="4"/>
          <bgColor rgb="FF0275D8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5" formatCode="[$-409]mmm\-yy;@"/>
      <fill>
        <patternFill patternType="solid">
          <fgColor theme="4"/>
          <bgColor rgb="FF0275D8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5" formatCode="[$-409]mmm\-yy;@"/>
      <fill>
        <patternFill patternType="solid">
          <fgColor theme="4"/>
          <bgColor rgb="FF0275D8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5" formatCode="[$-409]mmm\-yy;@"/>
      <fill>
        <patternFill patternType="solid">
          <fgColor theme="4"/>
          <bgColor rgb="FF0275D8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5" formatCode="[$-409]mmm\-yy;@"/>
      <fill>
        <patternFill patternType="solid">
          <fgColor theme="4"/>
          <bgColor rgb="FF0275D8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5" formatCode="[$-409]mmm\-yy;@"/>
      <fill>
        <patternFill patternType="solid">
          <fgColor theme="4"/>
          <bgColor rgb="FF0275D8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5" formatCode="[$-409]mmm\-yy;@"/>
      <fill>
        <patternFill patternType="solid">
          <fgColor theme="4"/>
          <bgColor rgb="FF0275D8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5" formatCode="[$-409]mmm\-yy;@"/>
      <fill>
        <patternFill patternType="solid">
          <fgColor theme="4"/>
          <bgColor rgb="FF0275D8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5" formatCode="[$-409]mmm\-yy;@"/>
      <fill>
        <patternFill patternType="solid">
          <fgColor theme="4"/>
          <bgColor rgb="FF0275D8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5" formatCode="[$-409]mmm\-yy;@"/>
      <fill>
        <patternFill patternType="solid">
          <fgColor theme="4"/>
          <bgColor rgb="FF0275D8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5" formatCode="[$-409]mmm\-yy;@"/>
      <fill>
        <patternFill patternType="solid">
          <fgColor theme="4"/>
          <bgColor rgb="FF0275D8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5" formatCode="[$-409]mmm\-yy;@"/>
      <fill>
        <patternFill patternType="solid">
          <fgColor theme="4"/>
          <bgColor rgb="FF0275D8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5" formatCode="[$-409]mmm\-yy;@"/>
      <fill>
        <patternFill patternType="solid">
          <fgColor theme="4"/>
          <bgColor rgb="FF0275D8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rgb="FF0275D8"/>
        </patternFill>
      </fill>
      <border diagonalUp="0" diagonalDown="0" outline="0">
        <left style="thin">
          <color theme="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5" formatCode="[$-409]mmm\-yy;@"/>
      <fill>
        <patternFill patternType="solid">
          <fgColor theme="4"/>
          <bgColor rgb="FF0275D8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rgb="FF0275D8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 style="thin">
          <color theme="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rgb="FF0275D8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rgb="FF0275D8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5" formatCode="[$-409]mmm\-yy;@"/>
      <fill>
        <patternFill patternType="solid">
          <fgColor theme="4"/>
          <bgColor rgb="FF0275D8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5" formatCode="[$-409]mmm\-yy;@"/>
      <fill>
        <patternFill patternType="solid">
          <fgColor theme="4"/>
          <bgColor rgb="FF0275D8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5" formatCode="[$-409]mmm\-yy;@"/>
      <fill>
        <patternFill patternType="solid">
          <fgColor theme="4"/>
          <bgColor rgb="FF0275D8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5" formatCode="[$-409]mmm\-yy;@"/>
      <fill>
        <patternFill patternType="solid">
          <fgColor theme="4"/>
          <bgColor rgb="FF0275D8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5" formatCode="[$-409]mmm\-yy;@"/>
      <fill>
        <patternFill patternType="solid">
          <fgColor theme="4"/>
          <bgColor rgb="FF0275D8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5" formatCode="[$-409]mmm\-yy;@"/>
      <fill>
        <patternFill patternType="solid">
          <fgColor theme="4"/>
          <bgColor rgb="FF0275D8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5" formatCode="[$-409]mmm\-yy;@"/>
      <fill>
        <patternFill patternType="solid">
          <fgColor theme="4"/>
          <bgColor rgb="FF0275D8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5" formatCode="[$-409]mmm\-yy;@"/>
      <fill>
        <patternFill patternType="solid">
          <fgColor theme="4"/>
          <bgColor rgb="FF0275D8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5" formatCode="[$-409]mmm\-yy;@"/>
      <fill>
        <patternFill patternType="solid">
          <fgColor theme="4"/>
          <bgColor rgb="FF0275D8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5" formatCode="[$-409]mmm\-yy;@"/>
      <fill>
        <patternFill patternType="solid">
          <fgColor theme="4"/>
          <bgColor rgb="FF0275D8"/>
        </patternFill>
      </fill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rgb="FF0275D8"/>
        </patternFill>
      </fill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rgb="FF0275D8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colors>
    <mruColors>
      <color rgb="FF0275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Quarters" displayName="Quarters" ref="A3:AH15" headerRowCount="0" totalsRowCount="1" headerRowDxfId="35">
  <tableColumns count="34">
    <tableColumn id="1" xr3:uid="{00000000-0010-0000-0100-000001000000}" name="Column1" headerRowDxfId="34"/>
    <tableColumn id="2" xr3:uid="{00000000-0010-0000-0100-000002000000}" name="Column2" headerRowDxfId="33"/>
    <tableColumn id="3" xr3:uid="{00000000-0010-0000-0100-000003000000}" name="Column3" headerRowDxfId="32"/>
    <tableColumn id="4" xr3:uid="{00000000-0010-0000-0100-000004000000}" name="Column4" headerRowDxfId="31"/>
    <tableColumn id="5" xr3:uid="{00000000-0010-0000-0100-000005000000}" name="Column5" headerRowDxfId="30"/>
    <tableColumn id="6" xr3:uid="{00000000-0010-0000-0100-000006000000}" name="Column6" headerRowDxfId="29"/>
    <tableColumn id="7" xr3:uid="{00000000-0010-0000-0100-000007000000}" name="Column7" headerRowDxfId="28"/>
    <tableColumn id="8" xr3:uid="{00000000-0010-0000-0100-000008000000}" name="Column8" headerRowDxfId="27"/>
    <tableColumn id="9" xr3:uid="{00000000-0010-0000-0100-000009000000}" name="Column9" headerRowDxfId="26"/>
    <tableColumn id="10" xr3:uid="{00000000-0010-0000-0100-00000A000000}" name="Column10" headerRowDxfId="25"/>
    <tableColumn id="11" xr3:uid="{00000000-0010-0000-0100-00000B000000}" name="Column11" totalsRowFunction="custom" headerRowDxfId="24">
      <totalsRowFormula>(K7/B7)^0.11</totalsRowFormula>
    </tableColumn>
    <tableColumn id="12" xr3:uid="{B61059D8-0659-A24E-8C66-14F4CB9913EA}" name="Column12" headerRowDxfId="22"/>
    <tableColumn id="13" xr3:uid="{B9AC6288-EFA1-FA40-B550-2CF8FDA122C1}" name="Column13" headerRowDxfId="21"/>
    <tableColumn id="14" xr3:uid="{090A5B5E-AD35-A34C-A131-11C39E767991}" name="Column14" headerRowDxfId="20"/>
    <tableColumn id="15" xr3:uid="{D90C1637-27A6-4642-A07B-4501A714EFBD}" name="Column15" headerRowDxfId="19"/>
    <tableColumn id="16" xr3:uid="{1542674C-04D9-E845-BD9A-61E96AB7653A}" name="Column16" headerRowDxfId="18"/>
    <tableColumn id="17" xr3:uid="{E71CC19D-FCE6-5442-A50D-03A88CF17690}" name="Column17" headerRowDxfId="17"/>
    <tableColumn id="18" xr3:uid="{02AE013D-3FB5-3845-ABB1-011C86235C47}" name="Column18" headerRowDxfId="16"/>
    <tableColumn id="19" xr3:uid="{84012A62-7C1A-CF4D-9540-8AA31A4D202A}" name="Column19" headerRowDxfId="15"/>
    <tableColumn id="20" xr3:uid="{1F42A63A-F94F-424D-9584-66126B967A76}" name="Column20" headerRowDxfId="14"/>
    <tableColumn id="21" xr3:uid="{1B2B4602-84C0-D14A-9968-5A4C1B0744B6}" name="Column21" headerRowDxfId="13"/>
    <tableColumn id="22" xr3:uid="{A177C0B9-6040-B048-81B2-E02DCA6F699B}" name="Column22" headerRowDxfId="12"/>
    <tableColumn id="23" xr3:uid="{0FF31F31-E54A-D048-80AD-A39F59B7EEB2}" name="Column23" headerRowDxfId="11"/>
    <tableColumn id="24" xr3:uid="{C7E2DA42-B931-B548-B12D-05C8D527F0DF}" name="Column24" headerRowDxfId="10"/>
    <tableColumn id="25" xr3:uid="{76A28C08-FFA3-524D-81F5-E9B188094282}" name="Column25" headerRowDxfId="9"/>
    <tableColumn id="26" xr3:uid="{3CBAF614-B89D-3140-963A-29CEB20160C1}" name="Column26" headerRowDxfId="8"/>
    <tableColumn id="27" xr3:uid="{6A7EC8D1-EBFA-2F47-9989-035DA9F8B530}" name="Column27" headerRowDxfId="7"/>
    <tableColumn id="28" xr3:uid="{B62015A9-82B6-F649-8624-ABD487C7A71A}" name="Column28" headerRowDxfId="6"/>
    <tableColumn id="29" xr3:uid="{8C190364-B64A-0441-97D3-B00367B19345}" name="Column29" headerRowDxfId="5"/>
    <tableColumn id="30" xr3:uid="{17E43BCC-B8FD-8C49-9904-49B4F2D7E059}" name="Column30" headerRowDxfId="4"/>
    <tableColumn id="31" xr3:uid="{1915B99D-5448-E740-BF08-DBFB74F192DB}" name="Column31" headerRowDxfId="3"/>
    <tableColumn id="32" xr3:uid="{66AAB8AB-8B64-1748-B1BA-39E829F1FF3F}" name="Column32" headerRowDxfId="2"/>
    <tableColumn id="33" xr3:uid="{F1D52D90-C0DB-A04C-922F-BEEAF6A66599}" name="Column33" headerRowDxfId="1"/>
    <tableColumn id="34" xr3:uid="{52C74095-3A8B-9F45-A8DC-AAE56C30C55D}" name="Column34" headerRowDxfId="0"/>
  </tableColumns>
  <tableStyleInfo name="TableStyleLight1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Annual" displayName="Annual" ref="A3:N19" headerRowCount="0" totalsRowShown="0" headerRowDxfId="53">
  <tableColumns count="14">
    <tableColumn id="1" xr3:uid="{00000000-0010-0000-0000-000001000000}" name="Column1" headerRowDxfId="52" dataDxfId="51"/>
    <tableColumn id="2" xr3:uid="{00000000-0010-0000-0000-000002000000}" name="Column2" headerRowDxfId="50"/>
    <tableColumn id="3" xr3:uid="{00000000-0010-0000-0000-000003000000}" name="Column3" headerRowDxfId="49"/>
    <tableColumn id="4" xr3:uid="{00000000-0010-0000-0000-000004000000}" name="Column4" headerRowDxfId="48"/>
    <tableColumn id="5" xr3:uid="{00000000-0010-0000-0000-000005000000}" name="Column5" headerRowDxfId="47"/>
    <tableColumn id="6" xr3:uid="{00000000-0010-0000-0000-000006000000}" name="Column6" headerRowDxfId="46"/>
    <tableColumn id="7" xr3:uid="{00000000-0010-0000-0000-000007000000}" name="Column7" headerRowDxfId="45"/>
    <tableColumn id="8" xr3:uid="{00000000-0010-0000-0000-000008000000}" name="Column8" headerRowDxfId="44"/>
    <tableColumn id="9" xr3:uid="{00000000-0010-0000-0000-000009000000}" name="Column9" headerRowDxfId="43"/>
    <tableColumn id="10" xr3:uid="{00000000-0010-0000-0000-00000A000000}" name="Column10" headerRowDxfId="42"/>
    <tableColumn id="11" xr3:uid="{00000000-0010-0000-0000-00000B000000}" name="Column11" headerRowDxfId="41"/>
    <tableColumn id="12" xr3:uid="{00000000-0010-0000-0000-00000C000000}" name="Column12" headerRowDxfId="40"/>
    <tableColumn id="13" xr3:uid="{00000000-0010-0000-0000-00000D000000}" name="Column13" headerRowDxfId="39" dataDxfId="38"/>
    <tableColumn id="14" xr3:uid="{00000000-0010-0000-0000-00000E000000}" name="Column14" headerRowDxfId="37" dataDxfId="36"/>
  </tableColumns>
  <tableStyleInfo showFirstColumn="0" showLastColumn="0" showRowStripes="0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Adjacency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Adjacency">
      <a:fillStyleLst>
        <a:solidFill>
          <a:schemeClr val="phClr"/>
        </a:solidFill>
        <a:solidFill>
          <a:schemeClr val="phClr">
            <a:tint val="55000"/>
          </a:schemeClr>
        </a:solidFill>
        <a:solidFill>
          <a:schemeClr val="phClr"/>
        </a:soli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algn="bl" rotWithShape="0">
              <a:srgbClr val="000000">
                <a:alpha val="60000"/>
              </a:srgbClr>
            </a:outerShdw>
          </a:effectLst>
        </a:effectStyle>
        <a:effectStyle>
          <a:effectLst/>
          <a:scene3d>
            <a:camera prst="orthographicFront">
              <a:rot lat="0" lon="0" rev="0"/>
            </a:camera>
            <a:lightRig rig="brightRoom" dir="tl">
              <a:rot lat="0" lon="0" rev="1800000"/>
            </a:lightRig>
          </a:scene3d>
          <a:sp3d contourW="10160" prstMaterial="dkEdge">
            <a:bevelT w="38100" h="50800" prst="angle"/>
            <a:contourClr>
              <a:schemeClr val="phClr">
                <a:shade val="40000"/>
                <a:satMod val="15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</a:schemeClr>
            </a:gs>
            <a:gs pos="75000">
              <a:schemeClr val="phClr">
                <a:shade val="100000"/>
                <a:satMod val="115000"/>
              </a:schemeClr>
            </a:gs>
            <a:gs pos="100000">
              <a:schemeClr val="phClr">
                <a:shade val="70000"/>
                <a:satMod val="130000"/>
              </a:schemeClr>
            </a:gs>
          </a:gsLst>
          <a:path path="circle">
            <a:fillToRect l="20000" t="50000" r="100000" b="5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97000"/>
              </a:schemeClr>
              <a:schemeClr val="phClr">
                <a:shade val="96000"/>
              </a:schemeClr>
            </a:duotone>
          </a:blip>
          <a:tile tx="0" ty="0" sx="32000" sy="32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creener.in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screener.in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screener.in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screener.in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creener.in/excel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screener.in/exce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AH22"/>
  <sheetViews>
    <sheetView tabSelected="1" zoomScale="150" workbookViewId="0">
      <pane xSplit="1" ySplit="3" topLeftCell="M4" activePane="bottomRight" state="frozen"/>
      <selection pane="topRight" activeCell="B1" sqref="B1"/>
      <selection pane="bottomLeft" activeCell="A4" sqref="A4"/>
      <selection pane="bottomRight" activeCell="AC10" sqref="AC10"/>
    </sheetView>
  </sheetViews>
  <sheetFormatPr baseColWidth="10" defaultColWidth="8.83203125" defaultRowHeight="15" x14ac:dyDescent="0.2"/>
  <cols>
    <col min="1" max="1" width="20.6640625" customWidth="1"/>
    <col min="2" max="11" width="13.5" bestFit="1" customWidth="1"/>
  </cols>
  <sheetData>
    <row r="1" spans="1:34" s="2" customFormat="1" x14ac:dyDescent="0.2">
      <c r="A1" s="2" t="str">
        <f>'Profit &amp; Loss'!A1</f>
        <v>JUST DIAL LTD</v>
      </c>
      <c r="E1" t="str">
        <f>UPDATE</f>
        <v/>
      </c>
      <c r="J1" s="2" t="s">
        <v>1</v>
      </c>
    </row>
    <row r="3" spans="1:34" s="2" customFormat="1" x14ac:dyDescent="0.2">
      <c r="A3" s="11" t="s">
        <v>2</v>
      </c>
      <c r="B3" s="12">
        <f>'Data Sheet'!B41</f>
        <v>45016</v>
      </c>
      <c r="C3" s="12">
        <f>'Data Sheet'!C41</f>
        <v>45107</v>
      </c>
      <c r="D3" s="12">
        <f>'Data Sheet'!D41</f>
        <v>45199</v>
      </c>
      <c r="E3" s="12">
        <f>'Data Sheet'!E41</f>
        <v>45291</v>
      </c>
      <c r="F3" s="12">
        <f>'Data Sheet'!F41</f>
        <v>45382</v>
      </c>
      <c r="G3" s="12">
        <f>'Data Sheet'!G41</f>
        <v>45473</v>
      </c>
      <c r="H3" s="12">
        <f>'Data Sheet'!H41</f>
        <v>45565</v>
      </c>
      <c r="I3" s="12">
        <f>'Data Sheet'!I41</f>
        <v>45657</v>
      </c>
      <c r="J3" s="12">
        <f>'Data Sheet'!J41</f>
        <v>45747</v>
      </c>
      <c r="K3" s="12">
        <f>'Data Sheet'!K41</f>
        <v>45838</v>
      </c>
      <c r="L3" s="27">
        <v>45901</v>
      </c>
      <c r="M3" s="27">
        <v>45992</v>
      </c>
      <c r="N3" s="27">
        <v>46082</v>
      </c>
      <c r="O3" s="28">
        <v>46174</v>
      </c>
      <c r="P3" s="27">
        <v>46266</v>
      </c>
      <c r="Q3" s="27">
        <v>46357</v>
      </c>
      <c r="R3" s="27">
        <v>46447</v>
      </c>
      <c r="S3" s="27">
        <v>46539</v>
      </c>
      <c r="T3" s="27">
        <v>46631</v>
      </c>
      <c r="U3" s="27">
        <v>46722</v>
      </c>
      <c r="V3" s="28">
        <v>46813</v>
      </c>
      <c r="W3" s="27">
        <v>46905</v>
      </c>
      <c r="X3" s="27">
        <v>46997</v>
      </c>
      <c r="Y3" s="27">
        <v>47088</v>
      </c>
      <c r="Z3" s="27">
        <v>47178</v>
      </c>
      <c r="AA3" s="27">
        <v>47270</v>
      </c>
      <c r="AB3" s="27">
        <v>47362</v>
      </c>
      <c r="AC3" s="28">
        <v>47453</v>
      </c>
      <c r="AD3" s="27">
        <v>47543</v>
      </c>
      <c r="AE3" s="27">
        <v>47635</v>
      </c>
      <c r="AF3" s="27">
        <v>47727</v>
      </c>
      <c r="AG3" s="27">
        <v>47818</v>
      </c>
      <c r="AH3" s="27">
        <v>47908</v>
      </c>
    </row>
    <row r="4" spans="1:34" s="2" customFormat="1" x14ac:dyDescent="0.2">
      <c r="A4" s="2" t="s">
        <v>6</v>
      </c>
      <c r="B4" s="1">
        <f>'Data Sheet'!B42</f>
        <v>232.53</v>
      </c>
      <c r="C4" s="1">
        <f>'Data Sheet'!C42</f>
        <v>246.98</v>
      </c>
      <c r="D4" s="1">
        <f>'Data Sheet'!D42</f>
        <v>260.61</v>
      </c>
      <c r="E4" s="1">
        <f>'Data Sheet'!E42</f>
        <v>265.05</v>
      </c>
      <c r="F4" s="1">
        <f>'Data Sheet'!F42</f>
        <v>270.27</v>
      </c>
      <c r="G4" s="1">
        <f>'Data Sheet'!G42</f>
        <v>280.57</v>
      </c>
      <c r="H4" s="1">
        <f>'Data Sheet'!H42</f>
        <v>284.83</v>
      </c>
      <c r="I4" s="1">
        <f>'Data Sheet'!I42</f>
        <v>287.33</v>
      </c>
      <c r="J4" s="1">
        <f>'Data Sheet'!J42</f>
        <v>289.2</v>
      </c>
      <c r="K4" s="1">
        <f>'Data Sheet'!K42</f>
        <v>297.86</v>
      </c>
      <c r="L4" s="29">
        <f>K4*(1+1.5%)</f>
        <v>302.3279</v>
      </c>
      <c r="M4" s="29">
        <f t="shared" ref="M4:AF4" si="0">L4*(1+1.5%)</f>
        <v>306.86281849999995</v>
      </c>
      <c r="N4" s="29">
        <f t="shared" si="0"/>
        <v>311.4657607774999</v>
      </c>
      <c r="O4" s="29">
        <f t="shared" si="0"/>
        <v>316.13774718916238</v>
      </c>
      <c r="P4" s="29">
        <f t="shared" si="0"/>
        <v>320.87981339699979</v>
      </c>
      <c r="Q4" s="29">
        <f t="shared" si="0"/>
        <v>325.69301059795475</v>
      </c>
      <c r="R4" s="29">
        <f t="shared" si="0"/>
        <v>330.57840575692404</v>
      </c>
      <c r="S4" s="29">
        <f t="shared" si="0"/>
        <v>335.53708184327786</v>
      </c>
      <c r="T4" s="29">
        <f t="shared" si="0"/>
        <v>340.57013807092699</v>
      </c>
      <c r="U4" s="29">
        <f t="shared" si="0"/>
        <v>345.67869014199084</v>
      </c>
      <c r="V4" s="29">
        <f t="shared" si="0"/>
        <v>350.86387049412065</v>
      </c>
      <c r="W4" s="29">
        <f t="shared" si="0"/>
        <v>356.12682855153241</v>
      </c>
      <c r="X4" s="29">
        <f t="shared" si="0"/>
        <v>361.46873097980534</v>
      </c>
      <c r="Y4" s="29">
        <f t="shared" si="0"/>
        <v>366.8907619445024</v>
      </c>
      <c r="Z4" s="29">
        <f t="shared" si="0"/>
        <v>372.39412337366991</v>
      </c>
      <c r="AA4" s="29">
        <f t="shared" si="0"/>
        <v>377.9800352242749</v>
      </c>
      <c r="AB4" s="29">
        <f t="shared" si="0"/>
        <v>383.649735752639</v>
      </c>
      <c r="AC4" s="29">
        <f t="shared" si="0"/>
        <v>389.40448178892854</v>
      </c>
      <c r="AD4" s="29">
        <f t="shared" si="0"/>
        <v>395.24554901576244</v>
      </c>
      <c r="AE4" s="29">
        <f t="shared" si="0"/>
        <v>401.17423225099884</v>
      </c>
      <c r="AF4" s="29">
        <f t="shared" si="0"/>
        <v>407.19184573476377</v>
      </c>
      <c r="AG4" s="29">
        <f t="shared" ref="M4:AH4" si="1">AF4*(1+1.3%)</f>
        <v>412.48533972931568</v>
      </c>
      <c r="AH4" s="29">
        <f t="shared" si="1"/>
        <v>417.84764914579677</v>
      </c>
    </row>
    <row r="5" spans="1:34" x14ac:dyDescent="0.2">
      <c r="A5" t="s">
        <v>7</v>
      </c>
      <c r="B5" s="6">
        <f>'Data Sheet'!B43</f>
        <v>199.14</v>
      </c>
      <c r="C5" s="6">
        <f>'Data Sheet'!C43</f>
        <v>210.29</v>
      </c>
      <c r="D5" s="6">
        <f>'Data Sheet'!D43</f>
        <v>211.83</v>
      </c>
      <c r="E5" s="6">
        <f>'Data Sheet'!E43</f>
        <v>204.68</v>
      </c>
      <c r="F5" s="6">
        <f>'Data Sheet'!F43</f>
        <v>199.63</v>
      </c>
      <c r="G5" s="6">
        <f>'Data Sheet'!G43</f>
        <v>199.93</v>
      </c>
      <c r="H5" s="6">
        <f>'Data Sheet'!H43</f>
        <v>202.77</v>
      </c>
      <c r="I5" s="6">
        <f>'Data Sheet'!I43</f>
        <v>200.73</v>
      </c>
      <c r="J5" s="6">
        <f>'Data Sheet'!J43</f>
        <v>203.12</v>
      </c>
      <c r="K5" s="6">
        <f>'Data Sheet'!K43</f>
        <v>211.42</v>
      </c>
    </row>
    <row r="6" spans="1:34" s="2" customFormat="1" x14ac:dyDescent="0.2">
      <c r="A6" s="2" t="s">
        <v>8</v>
      </c>
      <c r="B6" s="1">
        <f>'Data Sheet'!B50</f>
        <v>33.39</v>
      </c>
      <c r="C6" s="1">
        <f>'Data Sheet'!C50</f>
        <v>36.69</v>
      </c>
      <c r="D6" s="1">
        <f>'Data Sheet'!D50</f>
        <v>48.78</v>
      </c>
      <c r="E6" s="1">
        <f>'Data Sheet'!E50</f>
        <v>60.37</v>
      </c>
      <c r="F6" s="1">
        <f>'Data Sheet'!F50</f>
        <v>70.64</v>
      </c>
      <c r="G6" s="1">
        <f>'Data Sheet'!G50</f>
        <v>80.64</v>
      </c>
      <c r="H6" s="1">
        <f>'Data Sheet'!H50</f>
        <v>82.06</v>
      </c>
      <c r="I6" s="1">
        <f>'Data Sheet'!I50</f>
        <v>86.6</v>
      </c>
      <c r="J6" s="1">
        <f>'Data Sheet'!J50</f>
        <v>86.08</v>
      </c>
      <c r="K6" s="1">
        <f>'Data Sheet'!K50</f>
        <v>86.44</v>
      </c>
    </row>
    <row r="7" spans="1:34" x14ac:dyDescent="0.2">
      <c r="A7" t="s">
        <v>9</v>
      </c>
      <c r="B7" s="6">
        <f>'Data Sheet'!B44</f>
        <v>74.16</v>
      </c>
      <c r="C7" s="6">
        <f>'Data Sheet'!C44</f>
        <v>81.400000000000006</v>
      </c>
      <c r="D7" s="6">
        <f>'Data Sheet'!D44</f>
        <v>57.92</v>
      </c>
      <c r="E7" s="6">
        <f>'Data Sheet'!E44</f>
        <v>74.849999999999994</v>
      </c>
      <c r="F7" s="6">
        <f>'Data Sheet'!F44</f>
        <v>91.29</v>
      </c>
      <c r="G7" s="6">
        <f>'Data Sheet'!G44</f>
        <v>86.87</v>
      </c>
      <c r="H7" s="6">
        <f>'Data Sheet'!H44</f>
        <v>113.61</v>
      </c>
      <c r="I7" s="6">
        <f>'Data Sheet'!I44</f>
        <v>77.41</v>
      </c>
      <c r="J7" s="6">
        <f>'Data Sheet'!J44</f>
        <v>108.65</v>
      </c>
      <c r="K7" s="6">
        <f>'Data Sheet'!K44</f>
        <v>127.31</v>
      </c>
      <c r="L7" s="30">
        <f>K7*$K15</f>
        <v>135.10727222979031</v>
      </c>
      <c r="M7" s="30">
        <f t="shared" ref="M7:AH7" si="2">L7*$K15</f>
        <v>143.38209888755532</v>
      </c>
      <c r="N7" s="30">
        <f t="shared" si="2"/>
        <v>152.1637284367265</v>
      </c>
      <c r="O7" s="30">
        <f t="shared" si="2"/>
        <v>161.48320070222837</v>
      </c>
      <c r="P7" s="30">
        <f t="shared" si="2"/>
        <v>171.37345658482315</v>
      </c>
      <c r="Q7" s="30">
        <f t="shared" si="2"/>
        <v>181.86945449505814</v>
      </c>
      <c r="R7" s="30">
        <f t="shared" si="2"/>
        <v>193.00829391836683</v>
      </c>
      <c r="S7" s="30">
        <f t="shared" si="2"/>
        <v>204.82934654808082</v>
      </c>
      <c r="T7" s="30">
        <f t="shared" si="2"/>
        <v>217.37439544985952</v>
      </c>
      <c r="U7" s="30">
        <f t="shared" si="2"/>
        <v>230.68778274943259</v>
      </c>
      <c r="V7" s="30">
        <f t="shared" si="2"/>
        <v>244.81656636567681</v>
      </c>
      <c r="W7" s="30">
        <f t="shared" si="2"/>
        <v>259.81068634302113</v>
      </c>
      <c r="X7" s="30">
        <f t="shared" si="2"/>
        <v>275.72314137110374</v>
      </c>
      <c r="Y7" s="30">
        <f t="shared" si="2"/>
        <v>292.61017611561283</v>
      </c>
      <c r="Z7" s="30">
        <f t="shared" si="2"/>
        <v>310.53148002245689</v>
      </c>
      <c r="AA7" s="30">
        <f t="shared" si="2"/>
        <v>329.55039829796385</v>
      </c>
      <c r="AB7" s="30">
        <f t="shared" si="2"/>
        <v>349.73415581084618</v>
      </c>
      <c r="AC7" s="30">
        <f t="shared" si="2"/>
        <v>371.15409470734346</v>
      </c>
      <c r="AD7" s="30">
        <f t="shared" si="2"/>
        <v>393.88592657942365</v>
      </c>
      <c r="AE7" s="30">
        <f t="shared" si="2"/>
        <v>418.01000007736542</v>
      </c>
      <c r="AF7" s="30">
        <f t="shared" si="2"/>
        <v>443.61158491263279</v>
      </c>
      <c r="AG7" s="30">
        <f t="shared" si="2"/>
        <v>470.78117325488824</v>
      </c>
      <c r="AH7" s="30">
        <f t="shared" si="2"/>
        <v>499.61479958847116</v>
      </c>
    </row>
    <row r="8" spans="1:34" x14ac:dyDescent="0.2">
      <c r="A8" t="s">
        <v>10</v>
      </c>
      <c r="B8" s="6">
        <f>'Data Sheet'!B45</f>
        <v>9</v>
      </c>
      <c r="C8" s="6">
        <f>'Data Sheet'!C45</f>
        <v>10.039999999999999</v>
      </c>
      <c r="D8" s="6">
        <f>'Data Sheet'!D45</f>
        <v>12.21</v>
      </c>
      <c r="E8" s="6">
        <f>'Data Sheet'!E45</f>
        <v>12.12</v>
      </c>
      <c r="F8" s="6">
        <f>'Data Sheet'!F45</f>
        <v>11.8</v>
      </c>
      <c r="G8" s="6">
        <f>'Data Sheet'!G45</f>
        <v>11.71</v>
      </c>
      <c r="H8" s="6">
        <f>'Data Sheet'!H45</f>
        <v>11.73</v>
      </c>
      <c r="I8" s="6">
        <f>'Data Sheet'!I45</f>
        <v>12.01</v>
      </c>
      <c r="J8" s="6">
        <f>'Data Sheet'!J45</f>
        <v>11.81</v>
      </c>
      <c r="K8" s="6">
        <f>'Data Sheet'!K45</f>
        <v>11.71</v>
      </c>
    </row>
    <row r="9" spans="1:34" x14ac:dyDescent="0.2">
      <c r="A9" t="s">
        <v>11</v>
      </c>
      <c r="B9" s="6">
        <f>'Data Sheet'!B46</f>
        <v>2.61</v>
      </c>
      <c r="C9" s="6">
        <f>'Data Sheet'!C46</f>
        <v>1.94</v>
      </c>
      <c r="D9" s="6">
        <f>'Data Sheet'!D46</f>
        <v>2.39</v>
      </c>
      <c r="E9" s="6">
        <f>'Data Sheet'!E46</f>
        <v>2.17</v>
      </c>
      <c r="F9" s="6">
        <f>'Data Sheet'!F46</f>
        <v>2.78</v>
      </c>
      <c r="G9" s="6">
        <f>'Data Sheet'!G46</f>
        <v>1.91</v>
      </c>
      <c r="H9" s="6">
        <f>'Data Sheet'!H46</f>
        <v>2.38</v>
      </c>
      <c r="I9" s="6">
        <f>'Data Sheet'!I46</f>
        <v>2.83</v>
      </c>
      <c r="J9" s="6">
        <f>'Data Sheet'!J46</f>
        <v>3.39</v>
      </c>
      <c r="K9" s="6">
        <f>'Data Sheet'!K46</f>
        <v>3.13</v>
      </c>
    </row>
    <row r="10" spans="1:34" x14ac:dyDescent="0.2">
      <c r="A10" t="s">
        <v>12</v>
      </c>
      <c r="B10" s="6">
        <f>'Data Sheet'!B47</f>
        <v>95.94</v>
      </c>
      <c r="C10" s="6">
        <f>'Data Sheet'!C47</f>
        <v>106.11</v>
      </c>
      <c r="D10" s="6">
        <f>'Data Sheet'!D47</f>
        <v>92.1</v>
      </c>
      <c r="E10" s="6">
        <f>'Data Sheet'!E47</f>
        <v>120.93</v>
      </c>
      <c r="F10" s="6">
        <f>'Data Sheet'!F47</f>
        <v>147.35</v>
      </c>
      <c r="G10" s="6">
        <f>'Data Sheet'!G47</f>
        <v>153.88999999999999</v>
      </c>
      <c r="H10" s="6">
        <f>'Data Sheet'!H47</f>
        <v>181.56</v>
      </c>
      <c r="I10" s="6">
        <f>'Data Sheet'!I47</f>
        <v>149.16999999999999</v>
      </c>
      <c r="J10" s="6">
        <f>'Data Sheet'!J47</f>
        <v>179.53</v>
      </c>
      <c r="K10" s="6">
        <f>'Data Sheet'!K47</f>
        <v>198.91</v>
      </c>
    </row>
    <row r="11" spans="1:34" x14ac:dyDescent="0.2">
      <c r="A11" t="s">
        <v>13</v>
      </c>
      <c r="B11" s="6">
        <f>'Data Sheet'!B48</f>
        <v>12.15</v>
      </c>
      <c r="C11" s="6">
        <f>'Data Sheet'!C48</f>
        <v>22.71</v>
      </c>
      <c r="D11" s="6">
        <f>'Data Sheet'!D48</f>
        <v>20.309999999999999</v>
      </c>
      <c r="E11" s="6">
        <f>'Data Sheet'!E48</f>
        <v>28.92</v>
      </c>
      <c r="F11" s="6">
        <f>'Data Sheet'!F48</f>
        <v>31.7</v>
      </c>
      <c r="G11" s="6">
        <f>'Data Sheet'!G48</f>
        <v>12.67</v>
      </c>
      <c r="H11" s="6">
        <f>'Data Sheet'!H48</f>
        <v>27.49</v>
      </c>
      <c r="I11" s="6">
        <f>'Data Sheet'!I48</f>
        <v>17.86</v>
      </c>
      <c r="J11" s="6">
        <f>'Data Sheet'!J48</f>
        <v>21.93</v>
      </c>
      <c r="K11" s="6">
        <f>'Data Sheet'!K48</f>
        <v>39.26</v>
      </c>
    </row>
    <row r="12" spans="1:34" s="2" customFormat="1" x14ac:dyDescent="0.2">
      <c r="A12" s="2" t="s">
        <v>14</v>
      </c>
      <c r="B12" s="1">
        <f>'Data Sheet'!B49</f>
        <v>83.79</v>
      </c>
      <c r="C12" s="1">
        <f>'Data Sheet'!C49</f>
        <v>83.4</v>
      </c>
      <c r="D12" s="1">
        <f>'Data Sheet'!D49</f>
        <v>71.790000000000006</v>
      </c>
      <c r="E12" s="1">
        <f>'Data Sheet'!E49</f>
        <v>92.01</v>
      </c>
      <c r="F12" s="1">
        <f>'Data Sheet'!F49</f>
        <v>115.65</v>
      </c>
      <c r="G12" s="1">
        <f>'Data Sheet'!G49</f>
        <v>141.22</v>
      </c>
      <c r="H12" s="1">
        <f>'Data Sheet'!H49</f>
        <v>154.07</v>
      </c>
      <c r="I12" s="1">
        <f>'Data Sheet'!I49</f>
        <v>131.31</v>
      </c>
      <c r="J12" s="1">
        <f>'Data Sheet'!J49</f>
        <v>157.6</v>
      </c>
      <c r="K12" s="1">
        <f>'Data Sheet'!K49</f>
        <v>159.65</v>
      </c>
    </row>
    <row r="14" spans="1:34" s="2" customFormat="1" x14ac:dyDescent="0.2">
      <c r="A14" s="2" t="s">
        <v>18</v>
      </c>
      <c r="B14" s="10">
        <f>IF(B4&gt;0,B6/B4,"")</f>
        <v>0.14359437491936525</v>
      </c>
      <c r="C14" s="10">
        <f t="shared" ref="C14:K14" si="3">IF(C4&gt;0,C6/C4,"")</f>
        <v>0.14855453882905498</v>
      </c>
      <c r="D14" s="10">
        <f t="shared" si="3"/>
        <v>0.18717624035915736</v>
      </c>
      <c r="E14" s="10">
        <f t="shared" si="3"/>
        <v>0.2277683455951707</v>
      </c>
      <c r="F14" s="10">
        <f t="shared" si="3"/>
        <v>0.26136826136826141</v>
      </c>
      <c r="G14" s="10">
        <f t="shared" si="3"/>
        <v>0.28741490537120862</v>
      </c>
      <c r="H14" s="10">
        <f t="shared" si="3"/>
        <v>0.28810167468314435</v>
      </c>
      <c r="I14" s="10">
        <f t="shared" si="3"/>
        <v>0.30139560783767794</v>
      </c>
      <c r="J14" s="10">
        <f t="shared" si="3"/>
        <v>0.29764868603042877</v>
      </c>
      <c r="K14" s="10">
        <f t="shared" si="3"/>
        <v>0.29020345128583896</v>
      </c>
    </row>
    <row r="15" spans="1:34" x14ac:dyDescent="0.2">
      <c r="K15">
        <f>(K7/B7)^0.11</f>
        <v>1.0612463453757781</v>
      </c>
    </row>
    <row r="22" s="23" customFormat="1" x14ac:dyDescent="0.2"/>
  </sheetData>
  <hyperlinks>
    <hyperlink ref="J1" r:id="rId1" xr:uid="{00000000-0004-0000-0100-000000000000}"/>
  </hyperlinks>
  <printOptions gridLines="1"/>
  <pageMargins left="0.7" right="0.7" top="0.75" bottom="0.75" header="0.3" footer="0.3"/>
  <pageSetup paperSize="9" scale="83" orientation="landscape" horizontalDpi="300" verticalDpi="300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25"/>
  <sheetViews>
    <sheetView zoomScale="120" zoomScaleNormal="120" zoomScaleSheetLayoutView="100" zoomScalePageLayoutView="120" workbookViewId="0">
      <pane xSplit="1" ySplit="4" topLeftCell="C5" activePane="bottomRight" state="frozen"/>
      <selection activeCell="I2" sqref="I2"/>
      <selection pane="topRight" activeCell="I2" sqref="I2"/>
      <selection pane="bottomLeft" activeCell="I2" sqref="I2"/>
      <selection pane="bottomRight" activeCell="M15" sqref="M15"/>
    </sheetView>
  </sheetViews>
  <sheetFormatPr baseColWidth="10" defaultColWidth="8.83203125" defaultRowHeight="15" x14ac:dyDescent="0.2"/>
  <cols>
    <col min="1" max="1" width="20.6640625" customWidth="1"/>
    <col min="2" max="6" width="13.5" customWidth="1"/>
    <col min="7" max="7" width="14.83203125" bestFit="1" customWidth="1"/>
    <col min="8" max="11" width="13.5" customWidth="1"/>
    <col min="12" max="12" width="13.33203125" customWidth="1"/>
    <col min="13" max="14" width="12.1640625" customWidth="1"/>
  </cols>
  <sheetData>
    <row r="1" spans="1:14" s="2" customFormat="1" x14ac:dyDescent="0.2">
      <c r="A1" s="2" t="str">
        <f>'Data Sheet'!B1</f>
        <v>JUST DIAL LTD</v>
      </c>
      <c r="H1" t="str">
        <f>UPDATE</f>
        <v/>
      </c>
      <c r="J1" s="3"/>
      <c r="K1" s="3"/>
      <c r="M1" s="2" t="s">
        <v>1</v>
      </c>
    </row>
    <row r="3" spans="1:14" s="2" customFormat="1" x14ac:dyDescent="0.2">
      <c r="A3" s="11" t="s">
        <v>2</v>
      </c>
      <c r="B3" s="12">
        <f>'Data Sheet'!B16</f>
        <v>42460</v>
      </c>
      <c r="C3" s="12">
        <f>'Data Sheet'!C16</f>
        <v>42825</v>
      </c>
      <c r="D3" s="12">
        <f>'Data Sheet'!D16</f>
        <v>43190</v>
      </c>
      <c r="E3" s="12">
        <f>'Data Sheet'!E16</f>
        <v>43555</v>
      </c>
      <c r="F3" s="12">
        <f>'Data Sheet'!F16</f>
        <v>43921</v>
      </c>
      <c r="G3" s="12">
        <f>'Data Sheet'!G16</f>
        <v>44286</v>
      </c>
      <c r="H3" s="12">
        <f>'Data Sheet'!H16</f>
        <v>44651</v>
      </c>
      <c r="I3" s="12">
        <f>'Data Sheet'!I16</f>
        <v>45016</v>
      </c>
      <c r="J3" s="12">
        <f>'Data Sheet'!J16</f>
        <v>45382</v>
      </c>
      <c r="K3" s="12">
        <f>'Data Sheet'!K16</f>
        <v>45747</v>
      </c>
      <c r="L3" s="13" t="s">
        <v>3</v>
      </c>
      <c r="M3" s="13" t="s">
        <v>4</v>
      </c>
      <c r="N3" s="13" t="s">
        <v>5</v>
      </c>
    </row>
    <row r="4" spans="1:14" s="2" customFormat="1" x14ac:dyDescent="0.2">
      <c r="A4" s="2" t="s">
        <v>6</v>
      </c>
      <c r="B4" s="1">
        <f>'Data Sheet'!B17</f>
        <v>667.66</v>
      </c>
      <c r="C4" s="1">
        <f>'Data Sheet'!C17</f>
        <v>718.61</v>
      </c>
      <c r="D4" s="1">
        <f>'Data Sheet'!D17</f>
        <v>781.77</v>
      </c>
      <c r="E4" s="1">
        <f>'Data Sheet'!E17</f>
        <v>891.5</v>
      </c>
      <c r="F4" s="1">
        <f>'Data Sheet'!F17</f>
        <v>953.11</v>
      </c>
      <c r="G4" s="1">
        <f>'Data Sheet'!G17</f>
        <v>675.18</v>
      </c>
      <c r="H4" s="1">
        <f>'Data Sheet'!H17</f>
        <v>646.95000000000005</v>
      </c>
      <c r="I4" s="1">
        <f>'Data Sheet'!I17</f>
        <v>844.76</v>
      </c>
      <c r="J4" s="1">
        <f>'Data Sheet'!J17</f>
        <v>1042.9100000000001</v>
      </c>
      <c r="K4" s="1">
        <f>'Data Sheet'!K17</f>
        <v>1141.93</v>
      </c>
      <c r="L4" s="1">
        <f>SUM(Quarters!H4:K4)</f>
        <v>1159.2199999999998</v>
      </c>
      <c r="M4" s="1">
        <f>$K4+M23*K4</f>
        <v>1380.0529117072667</v>
      </c>
      <c r="N4" s="1">
        <f>$K4+N23*L4</f>
        <v>1184.6012036345842</v>
      </c>
    </row>
    <row r="5" spans="1:14" x14ac:dyDescent="0.2">
      <c r="A5" t="s">
        <v>7</v>
      </c>
      <c r="B5" s="6">
        <f>SUM('Data Sheet'!B18,'Data Sheet'!B20:B24, -1*'Data Sheet'!B19)</f>
        <v>523.46</v>
      </c>
      <c r="C5" s="6">
        <f>SUM('Data Sheet'!C18,'Data Sheet'!C20:C24, -1*'Data Sheet'!C19)</f>
        <v>609.05000000000007</v>
      </c>
      <c r="D5" s="6">
        <f>SUM('Data Sheet'!D18,'Data Sheet'!D20:D24, -1*'Data Sheet'!D19)</f>
        <v>617.35</v>
      </c>
      <c r="E5" s="6">
        <f>SUM('Data Sheet'!E18,'Data Sheet'!E20:E24, -1*'Data Sheet'!E19)</f>
        <v>662.56999999999994</v>
      </c>
      <c r="F5" s="6">
        <f>SUM('Data Sheet'!F18,'Data Sheet'!F20:F24, -1*'Data Sheet'!F19)</f>
        <v>680.18999999999994</v>
      </c>
      <c r="G5" s="6">
        <f>SUM('Data Sheet'!G18,'Data Sheet'!G20:G24, -1*'Data Sheet'!G19)</f>
        <v>520.29999999999995</v>
      </c>
      <c r="H5" s="6">
        <f>SUM('Data Sheet'!H18,'Data Sheet'!H20:H24, -1*'Data Sheet'!H19)</f>
        <v>649</v>
      </c>
      <c r="I5" s="6">
        <f>SUM('Data Sheet'!I18,'Data Sheet'!I20:I24, -1*'Data Sheet'!I19)</f>
        <v>758.81000000000017</v>
      </c>
      <c r="J5" s="6">
        <f>SUM('Data Sheet'!J18,'Data Sheet'!J20:J24, -1*'Data Sheet'!J19)</f>
        <v>826.17000000000007</v>
      </c>
      <c r="K5" s="6">
        <f>SUM('Data Sheet'!K18,'Data Sheet'!K20:K24, -1*'Data Sheet'!K19)</f>
        <v>806.55</v>
      </c>
      <c r="L5" s="6">
        <f>SUM(Quarters!H5:K5)</f>
        <v>818.04</v>
      </c>
      <c r="M5" s="6">
        <f t="shared" ref="M5:N5" si="0">M4-M6</f>
        <v>973.87767972689596</v>
      </c>
      <c r="N5" s="6">
        <f t="shared" si="0"/>
        <v>968.74922650777648</v>
      </c>
    </row>
    <row r="6" spans="1:14" s="2" customFormat="1" x14ac:dyDescent="0.2">
      <c r="A6" s="2" t="s">
        <v>8</v>
      </c>
      <c r="B6" s="1">
        <f>B4-B5</f>
        <v>144.19999999999993</v>
      </c>
      <c r="C6" s="1">
        <f t="shared" ref="C6:K6" si="1">C4-C5</f>
        <v>109.55999999999995</v>
      </c>
      <c r="D6" s="1">
        <f t="shared" si="1"/>
        <v>164.41999999999996</v>
      </c>
      <c r="E6" s="1">
        <f t="shared" si="1"/>
        <v>228.93000000000006</v>
      </c>
      <c r="F6" s="1">
        <f t="shared" si="1"/>
        <v>272.92000000000007</v>
      </c>
      <c r="G6" s="1">
        <f t="shared" si="1"/>
        <v>154.88</v>
      </c>
      <c r="H6" s="1">
        <f t="shared" si="1"/>
        <v>-2.0499999999999545</v>
      </c>
      <c r="I6" s="1">
        <f t="shared" si="1"/>
        <v>85.949999999999818</v>
      </c>
      <c r="J6" s="1">
        <f t="shared" si="1"/>
        <v>216.74</v>
      </c>
      <c r="K6" s="1">
        <f t="shared" si="1"/>
        <v>335.38000000000011</v>
      </c>
      <c r="L6" s="1">
        <f>SUM(Quarters!H6:K6)</f>
        <v>341.18</v>
      </c>
      <c r="M6" s="1">
        <f>M4*M24</f>
        <v>406.17523198037077</v>
      </c>
      <c r="N6" s="1">
        <f>N4*N24</f>
        <v>215.85197712680775</v>
      </c>
    </row>
    <row r="7" spans="1:14" x14ac:dyDescent="0.2">
      <c r="A7" t="s">
        <v>9</v>
      </c>
      <c r="B7" s="6">
        <f>'Data Sheet'!B25</f>
        <v>80.03</v>
      </c>
      <c r="C7" s="6">
        <f>'Data Sheet'!C25</f>
        <v>87.06</v>
      </c>
      <c r="D7" s="6">
        <f>'Data Sheet'!D25</f>
        <v>65.86</v>
      </c>
      <c r="E7" s="6">
        <f>'Data Sheet'!E25</f>
        <v>92.96</v>
      </c>
      <c r="F7" s="6">
        <f>'Data Sheet'!F25</f>
        <v>139.71</v>
      </c>
      <c r="G7" s="6">
        <f>'Data Sheet'!G25</f>
        <v>149.52000000000001</v>
      </c>
      <c r="H7" s="6">
        <f>'Data Sheet'!H25</f>
        <v>122.16</v>
      </c>
      <c r="I7" s="6">
        <f>'Data Sheet'!I25</f>
        <v>141.91</v>
      </c>
      <c r="J7" s="6">
        <f>'Data Sheet'!J25</f>
        <v>305.2</v>
      </c>
      <c r="K7" s="6">
        <f>'Data Sheet'!K25</f>
        <v>386.54</v>
      </c>
      <c r="L7" s="6">
        <f>SUM(Quarters!H7:K7)</f>
        <v>426.97999999999996</v>
      </c>
      <c r="M7" s="6">
        <v>0</v>
      </c>
      <c r="N7" s="6">
        <v>0</v>
      </c>
    </row>
    <row r="8" spans="1:14" x14ac:dyDescent="0.2">
      <c r="A8" t="s">
        <v>10</v>
      </c>
      <c r="B8" s="6">
        <f>'Data Sheet'!B26</f>
        <v>31.1</v>
      </c>
      <c r="C8" s="6">
        <f>'Data Sheet'!C26</f>
        <v>40.14</v>
      </c>
      <c r="D8" s="6">
        <f>'Data Sheet'!D26</f>
        <v>36.42</v>
      </c>
      <c r="E8" s="6">
        <f>'Data Sheet'!E26</f>
        <v>33.65</v>
      </c>
      <c r="F8" s="6">
        <f>'Data Sheet'!F26</f>
        <v>52.07</v>
      </c>
      <c r="G8" s="6">
        <f>'Data Sheet'!G26</f>
        <v>42.33</v>
      </c>
      <c r="H8" s="6">
        <f>'Data Sheet'!H26</f>
        <v>29.87</v>
      </c>
      <c r="I8" s="6">
        <f>'Data Sheet'!I26</f>
        <v>32.159999999999997</v>
      </c>
      <c r="J8" s="6">
        <f>'Data Sheet'!J26</f>
        <v>46.17</v>
      </c>
      <c r="K8" s="6">
        <f>'Data Sheet'!K26</f>
        <v>47.26</v>
      </c>
      <c r="L8" s="6">
        <f>SUM(Quarters!H8:K8)</f>
        <v>47.260000000000005</v>
      </c>
      <c r="M8" s="6">
        <f>+$L8</f>
        <v>47.260000000000005</v>
      </c>
      <c r="N8" s="6">
        <f>+$L8</f>
        <v>47.260000000000005</v>
      </c>
    </row>
    <row r="9" spans="1:14" x14ac:dyDescent="0.2">
      <c r="A9" t="s">
        <v>11</v>
      </c>
      <c r="B9" s="6">
        <f>'Data Sheet'!B27</f>
        <v>0</v>
      </c>
      <c r="C9" s="6">
        <f>'Data Sheet'!C27</f>
        <v>0</v>
      </c>
      <c r="D9" s="6">
        <f>'Data Sheet'!D27</f>
        <v>0</v>
      </c>
      <c r="E9" s="6">
        <f>'Data Sheet'!E27</f>
        <v>0.13</v>
      </c>
      <c r="F9" s="6">
        <f>'Data Sheet'!F27</f>
        <v>8.91</v>
      </c>
      <c r="G9" s="6">
        <f>'Data Sheet'!G27</f>
        <v>7.4</v>
      </c>
      <c r="H9" s="6">
        <f>'Data Sheet'!H27</f>
        <v>6.84</v>
      </c>
      <c r="I9" s="6">
        <f>'Data Sheet'!I27</f>
        <v>7.67</v>
      </c>
      <c r="J9" s="6">
        <f>'Data Sheet'!J27</f>
        <v>9.2799999999999994</v>
      </c>
      <c r="K9" s="6">
        <f>'Data Sheet'!K27</f>
        <v>10.51</v>
      </c>
      <c r="L9" s="6">
        <f>SUM(Quarters!H9:K9)</f>
        <v>11.73</v>
      </c>
      <c r="M9" s="6">
        <f>+$L9</f>
        <v>11.73</v>
      </c>
      <c r="N9" s="6">
        <f>+$L9</f>
        <v>11.73</v>
      </c>
    </row>
    <row r="10" spans="1:14" x14ac:dyDescent="0.2">
      <c r="A10" t="s">
        <v>12</v>
      </c>
      <c r="B10" s="6">
        <f>'Data Sheet'!B28</f>
        <v>193.13</v>
      </c>
      <c r="C10" s="6">
        <f>'Data Sheet'!C28</f>
        <v>156.47999999999999</v>
      </c>
      <c r="D10" s="6">
        <f>'Data Sheet'!D28</f>
        <v>193.86</v>
      </c>
      <c r="E10" s="6">
        <f>'Data Sheet'!E28</f>
        <v>288.11</v>
      </c>
      <c r="F10" s="6">
        <f>'Data Sheet'!F28</f>
        <v>351.65</v>
      </c>
      <c r="G10" s="6">
        <f>'Data Sheet'!G28</f>
        <v>254.67</v>
      </c>
      <c r="H10" s="6">
        <f>'Data Sheet'!H28</f>
        <v>83.4</v>
      </c>
      <c r="I10" s="6">
        <f>'Data Sheet'!I28</f>
        <v>188.03</v>
      </c>
      <c r="J10" s="6">
        <f>'Data Sheet'!J28</f>
        <v>466.49</v>
      </c>
      <c r="K10" s="6">
        <f>'Data Sheet'!K28</f>
        <v>664.15</v>
      </c>
      <c r="L10" s="6">
        <f>SUM(Quarters!H10:K10)</f>
        <v>709.17</v>
      </c>
      <c r="M10" s="6">
        <f>M6+M7-SUM(M8:M9)</f>
        <v>347.18523198037076</v>
      </c>
      <c r="N10" s="6">
        <f>N6+N7-SUM(N8:N9)</f>
        <v>156.86197712680774</v>
      </c>
    </row>
    <row r="11" spans="1:14" x14ac:dyDescent="0.2">
      <c r="A11" t="s">
        <v>13</v>
      </c>
      <c r="B11" s="6">
        <f>'Data Sheet'!B29</f>
        <v>50.39</v>
      </c>
      <c r="C11" s="6">
        <f>'Data Sheet'!C29</f>
        <v>35.14</v>
      </c>
      <c r="D11" s="6">
        <f>'Data Sheet'!D29</f>
        <v>50.68</v>
      </c>
      <c r="E11" s="6">
        <f>'Data Sheet'!E29</f>
        <v>81.31</v>
      </c>
      <c r="F11" s="6">
        <f>'Data Sheet'!F29</f>
        <v>79.34</v>
      </c>
      <c r="G11" s="6">
        <f>'Data Sheet'!G29</f>
        <v>40.479999999999997</v>
      </c>
      <c r="H11" s="6">
        <f>'Data Sheet'!H29</f>
        <v>12.46</v>
      </c>
      <c r="I11" s="6">
        <f>'Data Sheet'!I29</f>
        <v>25.11</v>
      </c>
      <c r="J11" s="6">
        <f>'Data Sheet'!J29</f>
        <v>103.64</v>
      </c>
      <c r="K11" s="6">
        <f>'Data Sheet'!K29</f>
        <v>79.95</v>
      </c>
      <c r="L11" s="6">
        <f>SUM(Quarters!H11:K11)</f>
        <v>106.53999999999999</v>
      </c>
      <c r="M11" s="7">
        <f>IF($L10&gt;0,$L11/$L10,0)</f>
        <v>0.15023196130687988</v>
      </c>
      <c r="N11" s="7">
        <f>IF($L10&gt;0,$L11/$L10,0)</f>
        <v>0.15023196130687988</v>
      </c>
    </row>
    <row r="12" spans="1:14" s="2" customFormat="1" x14ac:dyDescent="0.2">
      <c r="A12" s="2" t="s">
        <v>14</v>
      </c>
      <c r="B12" s="1">
        <f>'Data Sheet'!B30</f>
        <v>142.74</v>
      </c>
      <c r="C12" s="1">
        <f>'Data Sheet'!C30</f>
        <v>121.34</v>
      </c>
      <c r="D12" s="1">
        <f>'Data Sheet'!D30</f>
        <v>143.18</v>
      </c>
      <c r="E12" s="1">
        <f>'Data Sheet'!E30</f>
        <v>206.8</v>
      </c>
      <c r="F12" s="1">
        <f>'Data Sheet'!F30</f>
        <v>272.31</v>
      </c>
      <c r="G12" s="1">
        <f>'Data Sheet'!G30</f>
        <v>214.19</v>
      </c>
      <c r="H12" s="1">
        <f>'Data Sheet'!H30</f>
        <v>70.94</v>
      </c>
      <c r="I12" s="1">
        <f>'Data Sheet'!I30</f>
        <v>162.91999999999999</v>
      </c>
      <c r="J12" s="1">
        <f>'Data Sheet'!J30</f>
        <v>362.85</v>
      </c>
      <c r="K12" s="1">
        <f>'Data Sheet'!K30</f>
        <v>584.20000000000005</v>
      </c>
      <c r="L12" s="1">
        <f>SUM(Quarters!H12:K12)</f>
        <v>602.63</v>
      </c>
      <c r="M12" s="1">
        <f>M10-M11*M10</f>
        <v>295.02691364317559</v>
      </c>
      <c r="N12" s="1">
        <f>N10-N11*N10</f>
        <v>133.29629464857248</v>
      </c>
    </row>
    <row r="13" spans="1:14" x14ac:dyDescent="0.2">
      <c r="A13" t="s">
        <v>57</v>
      </c>
      <c r="B13" s="6">
        <f>IF('Data Sheet'!B93&gt;0,B12/'Data Sheet'!B93,0)</f>
        <v>20.538129496402878</v>
      </c>
      <c r="C13" s="6">
        <f>IF('Data Sheet'!C93&gt;0,C12/'Data Sheet'!C93,0)</f>
        <v>17.458992805755397</v>
      </c>
      <c r="D13" s="6">
        <f>IF('Data Sheet'!D93&gt;0,D12/'Data Sheet'!D93,0)</f>
        <v>21.2433234421365</v>
      </c>
      <c r="E13" s="6">
        <f>IF('Data Sheet'!E93&gt;0,E12/'Data Sheet'!E93,0)</f>
        <v>31.913580246913579</v>
      </c>
      <c r="F13" s="6">
        <f>IF('Data Sheet'!F93&gt;0,F12/'Data Sheet'!F93,0)</f>
        <v>41.95839753466872</v>
      </c>
      <c r="G13" s="6">
        <f>IF('Data Sheet'!G93&gt;0,G12/'Data Sheet'!G93,0)</f>
        <v>34.602584814216478</v>
      </c>
      <c r="H13" s="6">
        <f>IF('Data Sheet'!H93&gt;0,H12/'Data Sheet'!H93,0)</f>
        <v>8.4856459330143537</v>
      </c>
      <c r="I13" s="6">
        <f>IF('Data Sheet'!I93&gt;0,I12/'Data Sheet'!I93,0)</f>
        <v>19.326215895610911</v>
      </c>
      <c r="J13" s="6">
        <f>IF('Data Sheet'!J93&gt;0,J12/'Data Sheet'!J93,0)</f>
        <v>42.688235294117646</v>
      </c>
      <c r="K13" s="6">
        <f>IF('Data Sheet'!K93&gt;0,K12/'Data Sheet'!K93,0)</f>
        <v>68.729411764705887</v>
      </c>
      <c r="L13" s="6">
        <f>IF('Data Sheet'!$B6&gt;0,'Profit &amp; Loss'!L12/'Data Sheet'!$B6,0)</f>
        <v>70.860543392527688</v>
      </c>
      <c r="M13" s="6">
        <f>IF('Data Sheet'!$B6&gt;0,'Profit &amp; Loss'!M12/'Data Sheet'!$B6,0)</f>
        <v>34.690883985489876</v>
      </c>
      <c r="N13" s="6">
        <f>IF('Data Sheet'!$B6&gt;0,'Profit &amp; Loss'!N12/'Data Sheet'!$B6,0)</f>
        <v>15.673710022747503</v>
      </c>
    </row>
    <row r="14" spans="1:14" x14ac:dyDescent="0.2">
      <c r="A14" t="s">
        <v>16</v>
      </c>
      <c r="B14" s="6">
        <f>IF(B15&gt;0,B15/B13,"")</f>
        <v>37.315959086450889</v>
      </c>
      <c r="C14" s="6">
        <f t="shared" ref="C14:K14" si="2">IF(C15&gt;0,C15/C13,"")</f>
        <v>30.216519696719956</v>
      </c>
      <c r="D14" s="6">
        <f t="shared" si="2"/>
        <v>20.855964520184383</v>
      </c>
      <c r="E14" s="6">
        <f t="shared" si="2"/>
        <v>18.908878143133464</v>
      </c>
      <c r="F14" s="6">
        <f t="shared" si="2"/>
        <v>6.9938323969005909</v>
      </c>
      <c r="G14" s="6">
        <f t="shared" si="2"/>
        <v>24.938888370138663</v>
      </c>
      <c r="H14" s="6">
        <f t="shared" si="2"/>
        <v>83.835692134197913</v>
      </c>
      <c r="I14" s="6">
        <f t="shared" si="2"/>
        <v>30.797544807267375</v>
      </c>
      <c r="J14" s="6">
        <f t="shared" si="2"/>
        <v>18.814317210968721</v>
      </c>
      <c r="K14" s="6">
        <f t="shared" si="2"/>
        <v>11.866826429305032</v>
      </c>
      <c r="L14" s="6">
        <f t="shared" ref="L14" si="3">IF(L13&gt;0,L15/L13,0)</f>
        <v>12.223304515208337</v>
      </c>
      <c r="M14" s="6">
        <f>M25</f>
        <v>18.425498240687368</v>
      </c>
      <c r="N14" s="6">
        <f>N25</f>
        <v>12.223304515208337</v>
      </c>
    </row>
    <row r="15" spans="1:14" s="2" customFormat="1" x14ac:dyDescent="0.2">
      <c r="A15" s="2" t="s">
        <v>58</v>
      </c>
      <c r="B15" s="1">
        <f>'Data Sheet'!B90</f>
        <v>766.4</v>
      </c>
      <c r="C15" s="1">
        <f>'Data Sheet'!C90</f>
        <v>527.54999999999995</v>
      </c>
      <c r="D15" s="1">
        <f>'Data Sheet'!D90</f>
        <v>443.05</v>
      </c>
      <c r="E15" s="1">
        <f>'Data Sheet'!E90</f>
        <v>603.45000000000005</v>
      </c>
      <c r="F15" s="1">
        <f>'Data Sheet'!F90</f>
        <v>293.45</v>
      </c>
      <c r="G15" s="1">
        <f>'Data Sheet'!G90</f>
        <v>862.95</v>
      </c>
      <c r="H15" s="1">
        <f>'Data Sheet'!H90</f>
        <v>711.4</v>
      </c>
      <c r="I15" s="1">
        <f>'Data Sheet'!I90</f>
        <v>595.20000000000005</v>
      </c>
      <c r="J15" s="1">
        <f>'Data Sheet'!J90</f>
        <v>803.15</v>
      </c>
      <c r="K15" s="1">
        <f>'Data Sheet'!K90</f>
        <v>815.6</v>
      </c>
      <c r="L15" s="1">
        <f>'Data Sheet'!B8</f>
        <v>866.15</v>
      </c>
      <c r="M15" s="8">
        <f>M13*M14</f>
        <v>639.19682184253327</v>
      </c>
      <c r="N15" s="9">
        <f>N13*N14</f>
        <v>191.58453049111571</v>
      </c>
    </row>
    <row r="17" spans="1:14" s="2" customFormat="1" x14ac:dyDescent="0.2">
      <c r="A17" s="2" t="s">
        <v>15</v>
      </c>
    </row>
    <row r="18" spans="1:14" x14ac:dyDescent="0.2">
      <c r="A18" t="s">
        <v>17</v>
      </c>
      <c r="B18" s="5">
        <f>IF('Data Sheet'!B30&gt;0, 'Data Sheet'!B31/'Data Sheet'!B30, 0)</f>
        <v>0</v>
      </c>
      <c r="C18" s="5">
        <f>IF('Data Sheet'!C30&gt;0, 'Data Sheet'!C31/'Data Sheet'!C30, 0)</f>
        <v>0</v>
      </c>
      <c r="D18" s="5">
        <f>IF('Data Sheet'!D30&gt;0, 'Data Sheet'!D31/'Data Sheet'!D30, 0)</f>
        <v>0</v>
      </c>
      <c r="E18" s="5">
        <f>IF('Data Sheet'!E30&gt;0, 'Data Sheet'!E31/'Data Sheet'!E30, 0)</f>
        <v>0</v>
      </c>
      <c r="F18" s="5">
        <f>IF('Data Sheet'!F30&gt;0, 'Data Sheet'!F31/'Data Sheet'!F30, 0)</f>
        <v>0</v>
      </c>
      <c r="G18" s="5">
        <f>IF('Data Sheet'!G30&gt;0, 'Data Sheet'!G31/'Data Sheet'!G30, 0)</f>
        <v>0</v>
      </c>
      <c r="H18" s="5">
        <f>IF('Data Sheet'!H30&gt;0, 'Data Sheet'!H31/'Data Sheet'!H30, 0)</f>
        <v>0</v>
      </c>
      <c r="I18" s="5">
        <f>IF('Data Sheet'!I30&gt;0, 'Data Sheet'!I31/'Data Sheet'!I30, 0)</f>
        <v>0</v>
      </c>
      <c r="J18" s="5">
        <f>IF('Data Sheet'!J30&gt;0, 'Data Sheet'!J31/'Data Sheet'!J30, 0)</f>
        <v>0</v>
      </c>
      <c r="K18" s="5">
        <f>IF('Data Sheet'!K30&gt;0, 'Data Sheet'!K31/'Data Sheet'!K30, 0)</f>
        <v>0</v>
      </c>
    </row>
    <row r="19" spans="1:14" x14ac:dyDescent="0.2">
      <c r="A19" t="s">
        <v>18</v>
      </c>
      <c r="B19" s="5">
        <f t="shared" ref="B19:L19" si="4">IF(B6&gt;0,B6/B4,0)</f>
        <v>0.21597819249318506</v>
      </c>
      <c r="C19" s="5">
        <f t="shared" ref="C19:K19" si="5">IF(C6&gt;0,C6/C4,0)</f>
        <v>0.15246100109934449</v>
      </c>
      <c r="D19" s="5">
        <f t="shared" si="5"/>
        <v>0.21031761259705536</v>
      </c>
      <c r="E19" s="5">
        <f t="shared" si="5"/>
        <v>0.25679192372406062</v>
      </c>
      <c r="F19" s="5">
        <f t="shared" si="5"/>
        <v>0.28634680152343389</v>
      </c>
      <c r="G19" s="5">
        <f t="shared" si="5"/>
        <v>0.22939068100358423</v>
      </c>
      <c r="H19" s="5">
        <f t="shared" si="5"/>
        <v>0</v>
      </c>
      <c r="I19" s="5">
        <f t="shared" si="5"/>
        <v>0.10174487428382004</v>
      </c>
      <c r="J19" s="5">
        <f t="shared" si="5"/>
        <v>0.2078223432510955</v>
      </c>
      <c r="K19" s="5">
        <f t="shared" si="5"/>
        <v>0.29369576068585646</v>
      </c>
      <c r="L19" s="5">
        <f t="shared" si="4"/>
        <v>0.2943185935370336</v>
      </c>
    </row>
    <row r="20" spans="1:14" x14ac:dyDescent="0.2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4" x14ac:dyDescent="0.2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14" s="2" customFormat="1" x14ac:dyDescent="0.2">
      <c r="A22" s="11"/>
      <c r="B22" s="12"/>
      <c r="C22" s="12"/>
      <c r="D22" s="12"/>
      <c r="E22" s="12"/>
      <c r="F22" s="12"/>
      <c r="G22" s="12" t="s">
        <v>19</v>
      </c>
      <c r="H22" s="12" t="s">
        <v>65</v>
      </c>
      <c r="I22" s="12" t="s">
        <v>66</v>
      </c>
      <c r="J22" s="12" t="s">
        <v>67</v>
      </c>
      <c r="K22" s="12" t="s">
        <v>68</v>
      </c>
      <c r="L22" s="13" t="s">
        <v>69</v>
      </c>
      <c r="M22" s="13" t="s">
        <v>20</v>
      </c>
      <c r="N22" s="13" t="s">
        <v>21</v>
      </c>
    </row>
    <row r="23" spans="1:14" s="2" customFormat="1" x14ac:dyDescent="0.2">
      <c r="A23"/>
      <c r="B23"/>
      <c r="C23"/>
      <c r="D23"/>
      <c r="E23"/>
      <c r="F23"/>
      <c r="G23" t="s">
        <v>22</v>
      </c>
      <c r="H23" s="5">
        <f>IF(B4=0,"",POWER($K4/B4,1/9)-1)</f>
        <v>6.1446809684379433E-2</v>
      </c>
      <c r="I23" s="5">
        <f>IF(D4=0,"",POWER($K4/D4,1/7)-1)</f>
        <v>5.5622504606281931E-2</v>
      </c>
      <c r="J23" s="5">
        <f>IF(F4=0,"",POWER($K4/F4,1/5)-1)</f>
        <v>3.681027210933574E-2</v>
      </c>
      <c r="K23" s="5">
        <f>IF(H4=0,"",POWER($K4/H4, 1/3)-1)</f>
        <v>0.20852671504143561</v>
      </c>
      <c r="L23" s="5">
        <f>IF(ISERROR(MAX(IF(J4=0,"",(K4-J4)/J4),IF(K4=0,"",(L4-K4)/K4))),"",MAX(IF(J4=0,"",(K4-J4)/J4),IF(K4=0,"",(L4-K4)/K4)))</f>
        <v>9.4945872606456913E-2</v>
      </c>
      <c r="M23" s="16">
        <f>MAX(K23:L23)</f>
        <v>0.20852671504143561</v>
      </c>
      <c r="N23" s="16">
        <f>MIN(H23:L23)</f>
        <v>3.681027210933574E-2</v>
      </c>
    </row>
    <row r="24" spans="1:14" x14ac:dyDescent="0.2">
      <c r="G24" t="s">
        <v>18</v>
      </c>
      <c r="H24" s="5">
        <f>IF(SUM(B4:$K$4)=0,"",SUMPRODUCT(B19:$K$19,B4:$K$4)/SUM(B4:$K$4))</f>
        <v>0.20479461717425559</v>
      </c>
      <c r="I24" s="5">
        <f>IF(SUM(E4:$K$4)=0,"",SUMPRODUCT(E19:$K$19,E4:$K$4)/SUM(E4:$K$4))</f>
        <v>0.20896206470271159</v>
      </c>
      <c r="J24" s="5">
        <f>IF(SUM(G4:$K$4)=0,"",SUMPRODUCT(G19:$K$19,G4:$K$4)/SUM(G4:$K$4))</f>
        <v>0.18221488925094151</v>
      </c>
      <c r="K24" s="5">
        <f>IF(SUM(I4:$K$4)=0, "", SUMPRODUCT(I19:$K$19,I4:$K$4)/SUM(I4:$K$4))</f>
        <v>0.2106119619751782</v>
      </c>
      <c r="L24" s="5">
        <f>L19</f>
        <v>0.2943185935370336</v>
      </c>
      <c r="M24" s="16">
        <f>MAX(K24:L24)</f>
        <v>0.2943185935370336</v>
      </c>
      <c r="N24" s="16">
        <f>MIN(H24:L24)</f>
        <v>0.18221488925094151</v>
      </c>
    </row>
    <row r="25" spans="1:14" x14ac:dyDescent="0.2">
      <c r="G25" t="s">
        <v>23</v>
      </c>
      <c r="H25" s="6">
        <f>IF(ISERROR(AVERAGEIF(B14:$L14,"&gt;0")),"",AVERAGEIF(B14:$L14,"&gt;0"))</f>
        <v>26.978884300952302</v>
      </c>
      <c r="I25" s="6">
        <f>IF(ISERROR(AVERAGEIF(E14:$L14,"&gt;0")),"",AVERAGEIF(E14:$L14,"&gt;0"))</f>
        <v>26.04741050089001</v>
      </c>
      <c r="J25" s="6">
        <f>IF(ISERROR(AVERAGEIF(G14:$L14,"&gt;0")),"",AVERAGEIF(G14:$L14,"&gt;0"))</f>
        <v>30.412762244514337</v>
      </c>
      <c r="K25" s="6">
        <f>IF(ISERROR(AVERAGEIF(I14:$L14,"&gt;0")),"",AVERAGEIF(I14:$L14,"&gt;0"))</f>
        <v>18.425498240687368</v>
      </c>
      <c r="L25" s="6">
        <f>L14</f>
        <v>12.223304515208337</v>
      </c>
      <c r="M25" s="1">
        <f>MAX(K25:L25)</f>
        <v>18.425498240687368</v>
      </c>
      <c r="N25" s="1">
        <f>MIN(H25:L25)</f>
        <v>12.223304515208337</v>
      </c>
    </row>
  </sheetData>
  <hyperlinks>
    <hyperlink ref="M1" r:id="rId1" xr:uid="{00000000-0004-0000-0000-000000000000}"/>
  </hyperlinks>
  <printOptions gridLines="1"/>
  <pageMargins left="0.7" right="0.7" top="0.75" bottom="0.75" header="0.3" footer="0.3"/>
  <pageSetup paperSize="9" orientation="landscape" horizontalDpi="300" verticalDpi="300"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K24"/>
  <sheetViews>
    <sheetView zoomScale="125" workbookViewId="0">
      <pane xSplit="1" ySplit="3" topLeftCell="E4" activePane="bottomRight" state="frozen"/>
      <selection activeCell="C4" sqref="C4"/>
      <selection pane="topRight" activeCell="C4" sqref="C4"/>
      <selection pane="bottomLeft" activeCell="C4" sqref="C4"/>
      <selection pane="bottomRight" activeCell="K24" sqref="K24"/>
    </sheetView>
  </sheetViews>
  <sheetFormatPr baseColWidth="10" defaultColWidth="8.83203125" defaultRowHeight="15" x14ac:dyDescent="0.2"/>
  <cols>
    <col min="1" max="1" width="22.83203125" bestFit="1" customWidth="1"/>
    <col min="2" max="2" width="13.5" customWidth="1"/>
    <col min="3" max="11" width="15.5" customWidth="1"/>
  </cols>
  <sheetData>
    <row r="1" spans="1:11" s="2" customFormat="1" x14ac:dyDescent="0.2">
      <c r="A1" s="2" t="str">
        <f>'Profit &amp; Loss'!A1</f>
        <v>JUST DIAL LTD</v>
      </c>
      <c r="E1" t="str">
        <f>UPDATE</f>
        <v/>
      </c>
      <c r="G1"/>
      <c r="J1" s="2" t="s">
        <v>1</v>
      </c>
    </row>
    <row r="2" spans="1:11" x14ac:dyDescent="0.2">
      <c r="G2" s="2"/>
      <c r="H2" s="2"/>
    </row>
    <row r="3" spans="1:11" x14ac:dyDescent="0.2">
      <c r="A3" s="11" t="s">
        <v>2</v>
      </c>
      <c r="B3" s="12">
        <f>'Data Sheet'!B56</f>
        <v>42460</v>
      </c>
      <c r="C3" s="12">
        <f>'Data Sheet'!C56</f>
        <v>42825</v>
      </c>
      <c r="D3" s="12">
        <f>'Data Sheet'!D56</f>
        <v>43190</v>
      </c>
      <c r="E3" s="12">
        <f>'Data Sheet'!E56</f>
        <v>43555</v>
      </c>
      <c r="F3" s="12">
        <f>'Data Sheet'!F56</f>
        <v>43921</v>
      </c>
      <c r="G3" s="12">
        <f>'Data Sheet'!G56</f>
        <v>44286</v>
      </c>
      <c r="H3" s="12">
        <f>'Data Sheet'!H56</f>
        <v>44651</v>
      </c>
      <c r="I3" s="12">
        <f>'Data Sheet'!I56</f>
        <v>45016</v>
      </c>
      <c r="J3" s="12">
        <f>'Data Sheet'!J56</f>
        <v>45382</v>
      </c>
      <c r="K3" s="12">
        <f>'Data Sheet'!K56</f>
        <v>45747</v>
      </c>
    </row>
    <row r="4" spans="1:11" x14ac:dyDescent="0.2">
      <c r="A4" t="s">
        <v>24</v>
      </c>
      <c r="B4" s="14">
        <f>'Data Sheet'!B57</f>
        <v>69.47</v>
      </c>
      <c r="C4" s="14">
        <f>'Data Sheet'!C57</f>
        <v>69.540000000000006</v>
      </c>
      <c r="D4" s="14">
        <f>'Data Sheet'!D57</f>
        <v>67.39</v>
      </c>
      <c r="E4" s="14">
        <f>'Data Sheet'!E57</f>
        <v>64.760000000000005</v>
      </c>
      <c r="F4" s="14">
        <f>'Data Sheet'!F57</f>
        <v>64.91</v>
      </c>
      <c r="G4" s="14">
        <f>'Data Sheet'!G57</f>
        <v>61.88</v>
      </c>
      <c r="H4" s="14">
        <f>'Data Sheet'!H57</f>
        <v>83.61</v>
      </c>
      <c r="I4" s="14">
        <f>'Data Sheet'!I57</f>
        <v>84.32</v>
      </c>
      <c r="J4" s="14">
        <f>'Data Sheet'!J57</f>
        <v>85.04</v>
      </c>
      <c r="K4" s="14">
        <f>'Data Sheet'!K57</f>
        <v>85.04</v>
      </c>
    </row>
    <row r="5" spans="1:11" x14ac:dyDescent="0.2">
      <c r="A5" t="s">
        <v>25</v>
      </c>
      <c r="B5" s="14">
        <f>'Data Sheet'!B58</f>
        <v>669.93</v>
      </c>
      <c r="C5" s="14">
        <f>'Data Sheet'!C58</f>
        <v>835.64</v>
      </c>
      <c r="D5" s="14">
        <f>'Data Sheet'!D58</f>
        <v>911.81</v>
      </c>
      <c r="E5" s="14">
        <f>'Data Sheet'!E58</f>
        <v>933.87</v>
      </c>
      <c r="F5" s="14">
        <f>'Data Sheet'!F58</f>
        <v>1222.56</v>
      </c>
      <c r="G5" s="14">
        <f>'Data Sheet'!G58</f>
        <v>1202.17</v>
      </c>
      <c r="H5" s="14">
        <f>'Data Sheet'!H58</f>
        <v>3402.47</v>
      </c>
      <c r="I5" s="14">
        <f>'Data Sheet'!I58</f>
        <v>3582.84</v>
      </c>
      <c r="J5" s="14">
        <f>'Data Sheet'!J58</f>
        <v>3938.46</v>
      </c>
      <c r="K5" s="14">
        <f>'Data Sheet'!K58</f>
        <v>4521.46</v>
      </c>
    </row>
    <row r="6" spans="1:11" x14ac:dyDescent="0.2">
      <c r="A6" t="s">
        <v>71</v>
      </c>
      <c r="B6" s="14">
        <f>'Data Sheet'!B59</f>
        <v>0</v>
      </c>
      <c r="C6" s="14">
        <f>'Data Sheet'!C59</f>
        <v>0</v>
      </c>
      <c r="D6" s="14">
        <f>'Data Sheet'!D59</f>
        <v>0</v>
      </c>
      <c r="E6" s="14">
        <f>'Data Sheet'!E59</f>
        <v>4.2</v>
      </c>
      <c r="F6" s="14">
        <f>'Data Sheet'!F59</f>
        <v>76.42</v>
      </c>
      <c r="G6" s="14">
        <f>'Data Sheet'!G59</f>
        <v>62.97</v>
      </c>
      <c r="H6" s="14">
        <f>'Data Sheet'!H59</f>
        <v>55.33</v>
      </c>
      <c r="I6" s="14">
        <f>'Data Sheet'!I59</f>
        <v>68.38</v>
      </c>
      <c r="J6" s="14">
        <f>'Data Sheet'!J59</f>
        <v>85.31</v>
      </c>
      <c r="K6" s="14">
        <f>'Data Sheet'!K59</f>
        <v>99.84</v>
      </c>
    </row>
    <row r="7" spans="1:11" x14ac:dyDescent="0.2">
      <c r="A7" t="s">
        <v>72</v>
      </c>
      <c r="B7" s="14">
        <f>'Data Sheet'!B60</f>
        <v>309.01</v>
      </c>
      <c r="C7" s="14">
        <f>'Data Sheet'!C60</f>
        <v>360.47</v>
      </c>
      <c r="D7" s="14">
        <f>'Data Sheet'!D60</f>
        <v>431.16</v>
      </c>
      <c r="E7" s="14">
        <f>'Data Sheet'!E60</f>
        <v>546.26</v>
      </c>
      <c r="F7" s="14">
        <f>'Data Sheet'!F60</f>
        <v>468.17</v>
      </c>
      <c r="G7" s="14">
        <f>'Data Sheet'!G60</f>
        <v>459.12</v>
      </c>
      <c r="H7" s="14">
        <f>'Data Sheet'!H60</f>
        <v>491.42</v>
      </c>
      <c r="I7" s="14">
        <f>'Data Sheet'!I60</f>
        <v>601.09</v>
      </c>
      <c r="J7" s="14">
        <f>'Data Sheet'!J60</f>
        <v>752.16</v>
      </c>
      <c r="K7" s="14">
        <f>'Data Sheet'!K60</f>
        <v>814.27</v>
      </c>
    </row>
    <row r="8" spans="1:11" s="2" customFormat="1" x14ac:dyDescent="0.2">
      <c r="A8" s="2" t="s">
        <v>26</v>
      </c>
      <c r="B8" s="15">
        <f>'Data Sheet'!B61</f>
        <v>1048.4100000000001</v>
      </c>
      <c r="C8" s="15">
        <f>'Data Sheet'!C61</f>
        <v>1265.6500000000001</v>
      </c>
      <c r="D8" s="15">
        <f>'Data Sheet'!D61</f>
        <v>1410.36</v>
      </c>
      <c r="E8" s="15">
        <f>'Data Sheet'!E61</f>
        <v>1549.09</v>
      </c>
      <c r="F8" s="15">
        <f>'Data Sheet'!F61</f>
        <v>1832.06</v>
      </c>
      <c r="G8" s="15">
        <f>'Data Sheet'!G61</f>
        <v>1786.14</v>
      </c>
      <c r="H8" s="15">
        <f>'Data Sheet'!H61</f>
        <v>4032.83</v>
      </c>
      <c r="I8" s="15">
        <f>'Data Sheet'!I61</f>
        <v>4336.63</v>
      </c>
      <c r="J8" s="15">
        <f>'Data Sheet'!J61</f>
        <v>4860.97</v>
      </c>
      <c r="K8" s="15">
        <f>'Data Sheet'!K61</f>
        <v>5520.61</v>
      </c>
    </row>
    <row r="9" spans="1:11" s="2" customFormat="1" x14ac:dyDescent="0.2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1:11" x14ac:dyDescent="0.2">
      <c r="A10" t="s">
        <v>27</v>
      </c>
      <c r="B10" s="14">
        <f>'Data Sheet'!B62</f>
        <v>138.82</v>
      </c>
      <c r="C10" s="14">
        <f>'Data Sheet'!C62</f>
        <v>156.07</v>
      </c>
      <c r="D10" s="14">
        <f>'Data Sheet'!D62</f>
        <v>148.9</v>
      </c>
      <c r="E10" s="14">
        <f>'Data Sheet'!E62</f>
        <v>126.15</v>
      </c>
      <c r="F10" s="14">
        <f>'Data Sheet'!F62</f>
        <v>172.42</v>
      </c>
      <c r="G10" s="14">
        <f>'Data Sheet'!G62</f>
        <v>137.78</v>
      </c>
      <c r="H10" s="14">
        <f>'Data Sheet'!H62</f>
        <v>133.55000000000001</v>
      </c>
      <c r="I10" s="14">
        <f>'Data Sheet'!I62</f>
        <v>152.13999999999999</v>
      </c>
      <c r="J10" s="14">
        <f>'Data Sheet'!J62</f>
        <v>146.59</v>
      </c>
      <c r="K10" s="14">
        <f>'Data Sheet'!K62</f>
        <v>142.69999999999999</v>
      </c>
    </row>
    <row r="11" spans="1:11" x14ac:dyDescent="0.2">
      <c r="A11" t="s">
        <v>28</v>
      </c>
      <c r="B11" s="14">
        <f>'Data Sheet'!B63</f>
        <v>8.59</v>
      </c>
      <c r="C11" s="14">
        <f>'Data Sheet'!C63</f>
        <v>8.59</v>
      </c>
      <c r="D11" s="14">
        <f>'Data Sheet'!D63</f>
        <v>0</v>
      </c>
      <c r="E11" s="14">
        <f>'Data Sheet'!E63</f>
        <v>5.94</v>
      </c>
      <c r="F11" s="14">
        <f>'Data Sheet'!F63</f>
        <v>0</v>
      </c>
      <c r="G11" s="14">
        <f>'Data Sheet'!G63</f>
        <v>0</v>
      </c>
      <c r="H11" s="14">
        <f>'Data Sheet'!H63</f>
        <v>0</v>
      </c>
      <c r="I11" s="14">
        <f>'Data Sheet'!I63</f>
        <v>30.16</v>
      </c>
      <c r="J11" s="14">
        <f>'Data Sheet'!J63</f>
        <v>0</v>
      </c>
      <c r="K11" s="14">
        <f>'Data Sheet'!K63</f>
        <v>0</v>
      </c>
    </row>
    <row r="12" spans="1:11" x14ac:dyDescent="0.2">
      <c r="A12" t="s">
        <v>29</v>
      </c>
      <c r="B12" s="14">
        <f>'Data Sheet'!B64</f>
        <v>795.73</v>
      </c>
      <c r="C12" s="14">
        <f>'Data Sheet'!C64</f>
        <v>964.7</v>
      </c>
      <c r="D12" s="14">
        <f>'Data Sheet'!D64</f>
        <v>1143.0899999999999</v>
      </c>
      <c r="E12" s="14">
        <f>'Data Sheet'!E64</f>
        <v>1291.08</v>
      </c>
      <c r="F12" s="14">
        <f>'Data Sheet'!F64</f>
        <v>1552.7</v>
      </c>
      <c r="G12" s="14">
        <f>'Data Sheet'!G64</f>
        <v>1511.75</v>
      </c>
      <c r="H12" s="14">
        <f>'Data Sheet'!H64</f>
        <v>3798.3</v>
      </c>
      <c r="I12" s="14">
        <f>'Data Sheet'!I64</f>
        <v>4051.24</v>
      </c>
      <c r="J12" s="14">
        <f>'Data Sheet'!J64</f>
        <v>4607.68</v>
      </c>
      <c r="K12" s="14">
        <f>'Data Sheet'!K64</f>
        <v>4968.29</v>
      </c>
    </row>
    <row r="13" spans="1:11" x14ac:dyDescent="0.2">
      <c r="A13" t="s">
        <v>73</v>
      </c>
      <c r="B13" s="14">
        <f>'Data Sheet'!B65</f>
        <v>105.27</v>
      </c>
      <c r="C13" s="14">
        <f>'Data Sheet'!C65</f>
        <v>136.29</v>
      </c>
      <c r="D13" s="14">
        <f>'Data Sheet'!D65</f>
        <v>118.37</v>
      </c>
      <c r="E13" s="14">
        <f>'Data Sheet'!E65</f>
        <v>125.92</v>
      </c>
      <c r="F13" s="14">
        <f>'Data Sheet'!F65</f>
        <v>106.94</v>
      </c>
      <c r="G13" s="14">
        <f>'Data Sheet'!G65</f>
        <v>136.61000000000001</v>
      </c>
      <c r="H13" s="14">
        <f>'Data Sheet'!H65</f>
        <v>100.98</v>
      </c>
      <c r="I13" s="14">
        <f>'Data Sheet'!I65</f>
        <v>103.09</v>
      </c>
      <c r="J13" s="14">
        <f>'Data Sheet'!J65</f>
        <v>106.7</v>
      </c>
      <c r="K13" s="14">
        <f>'Data Sheet'!K65</f>
        <v>409.62</v>
      </c>
    </row>
    <row r="14" spans="1:11" s="2" customFormat="1" x14ac:dyDescent="0.2">
      <c r="A14" s="2" t="s">
        <v>26</v>
      </c>
      <c r="B14" s="14">
        <f>'Data Sheet'!B66</f>
        <v>1048.4100000000001</v>
      </c>
      <c r="C14" s="14">
        <f>'Data Sheet'!C66</f>
        <v>1265.6500000000001</v>
      </c>
      <c r="D14" s="14">
        <f>'Data Sheet'!D66</f>
        <v>1410.36</v>
      </c>
      <c r="E14" s="14">
        <f>'Data Sheet'!E66</f>
        <v>1549.09</v>
      </c>
      <c r="F14" s="14">
        <f>'Data Sheet'!F66</f>
        <v>1832.06</v>
      </c>
      <c r="G14" s="14">
        <f>'Data Sheet'!G66</f>
        <v>1786.14</v>
      </c>
      <c r="H14" s="14">
        <f>'Data Sheet'!H66</f>
        <v>4032.83</v>
      </c>
      <c r="I14" s="14">
        <f>'Data Sheet'!I66</f>
        <v>4336.63</v>
      </c>
      <c r="J14" s="14">
        <f>'Data Sheet'!J66</f>
        <v>4860.97</v>
      </c>
      <c r="K14" s="14">
        <f>'Data Sheet'!K66</f>
        <v>5520.61</v>
      </c>
    </row>
    <row r="15" spans="1:11" x14ac:dyDescent="0.2"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x14ac:dyDescent="0.2">
      <c r="A16" t="s">
        <v>30</v>
      </c>
      <c r="B16" s="4">
        <f>B13-B7</f>
        <v>-203.74</v>
      </c>
      <c r="C16" s="4">
        <f t="shared" ref="C16:K16" si="0">C13-C7</f>
        <v>-224.18000000000004</v>
      </c>
      <c r="D16" s="4">
        <f t="shared" si="0"/>
        <v>-312.79000000000002</v>
      </c>
      <c r="E16" s="4">
        <f t="shared" si="0"/>
        <v>-420.34</v>
      </c>
      <c r="F16" s="4">
        <f t="shared" si="0"/>
        <v>-361.23</v>
      </c>
      <c r="G16" s="4">
        <f t="shared" si="0"/>
        <v>-322.51</v>
      </c>
      <c r="H16" s="4">
        <f t="shared" si="0"/>
        <v>-390.44</v>
      </c>
      <c r="I16" s="4">
        <f t="shared" si="0"/>
        <v>-498</v>
      </c>
      <c r="J16" s="4">
        <f t="shared" si="0"/>
        <v>-645.45999999999992</v>
      </c>
      <c r="K16" s="4">
        <f t="shared" si="0"/>
        <v>-404.65</v>
      </c>
    </row>
    <row r="17" spans="1:11" x14ac:dyDescent="0.2">
      <c r="A17" t="s">
        <v>44</v>
      </c>
      <c r="B17" s="4">
        <f>'Data Sheet'!B67</f>
        <v>0</v>
      </c>
      <c r="C17" s="4">
        <f>'Data Sheet'!C67</f>
        <v>0</v>
      </c>
      <c r="D17" s="4">
        <f>'Data Sheet'!D67</f>
        <v>0</v>
      </c>
      <c r="E17" s="4">
        <f>'Data Sheet'!E67</f>
        <v>0</v>
      </c>
      <c r="F17" s="4">
        <f>'Data Sheet'!F67</f>
        <v>0</v>
      </c>
      <c r="G17" s="4">
        <f>'Data Sheet'!G67</f>
        <v>0</v>
      </c>
      <c r="H17" s="4">
        <f>'Data Sheet'!H67</f>
        <v>0</v>
      </c>
      <c r="I17" s="4">
        <f>'Data Sheet'!I67</f>
        <v>0</v>
      </c>
      <c r="J17" s="4">
        <f>'Data Sheet'!J67</f>
        <v>0</v>
      </c>
      <c r="K17" s="4">
        <f>'Data Sheet'!K67</f>
        <v>0</v>
      </c>
    </row>
    <row r="18" spans="1:11" x14ac:dyDescent="0.2">
      <c r="A18" t="s">
        <v>45</v>
      </c>
      <c r="B18" s="4">
        <f>'Data Sheet'!B68</f>
        <v>0</v>
      </c>
      <c r="C18" s="4">
        <f>'Data Sheet'!C68</f>
        <v>0</v>
      </c>
      <c r="D18" s="4">
        <f>'Data Sheet'!D68</f>
        <v>0</v>
      </c>
      <c r="E18" s="4">
        <f>'Data Sheet'!E68</f>
        <v>0</v>
      </c>
      <c r="F18" s="4">
        <f>'Data Sheet'!F68</f>
        <v>0</v>
      </c>
      <c r="G18" s="4">
        <f>'Data Sheet'!G68</f>
        <v>0</v>
      </c>
      <c r="H18" s="4">
        <f>'Data Sheet'!H68</f>
        <v>0</v>
      </c>
      <c r="I18" s="4">
        <f>'Data Sheet'!I68</f>
        <v>0</v>
      </c>
      <c r="J18" s="4">
        <f>'Data Sheet'!J68</f>
        <v>0</v>
      </c>
      <c r="K18" s="4">
        <f>'Data Sheet'!K68</f>
        <v>0</v>
      </c>
    </row>
    <row r="20" spans="1:11" x14ac:dyDescent="0.2">
      <c r="A20" t="s">
        <v>46</v>
      </c>
      <c r="B20" s="4">
        <f>IF('Profit &amp; Loss'!B4&gt;0,'Balance Sheet'!B17/('Profit &amp; Loss'!B4/365),0)</f>
        <v>0</v>
      </c>
      <c r="C20" s="4">
        <f>IF('Profit &amp; Loss'!C4&gt;0,'Balance Sheet'!C17/('Profit &amp; Loss'!C4/365),0)</f>
        <v>0</v>
      </c>
      <c r="D20" s="4">
        <f>IF('Profit &amp; Loss'!D4&gt;0,'Balance Sheet'!D17/('Profit &amp; Loss'!D4/365),0)</f>
        <v>0</v>
      </c>
      <c r="E20" s="4">
        <f>IF('Profit &amp; Loss'!E4&gt;0,'Balance Sheet'!E17/('Profit &amp; Loss'!E4/365),0)</f>
        <v>0</v>
      </c>
      <c r="F20" s="4">
        <f>IF('Profit &amp; Loss'!F4&gt;0,'Balance Sheet'!F17/('Profit &amp; Loss'!F4/365),0)</f>
        <v>0</v>
      </c>
      <c r="G20" s="4">
        <f>IF('Profit &amp; Loss'!G4&gt;0,'Balance Sheet'!G17/('Profit &amp; Loss'!G4/365),0)</f>
        <v>0</v>
      </c>
      <c r="H20" s="4">
        <f>IF('Profit &amp; Loss'!H4&gt;0,'Balance Sheet'!H17/('Profit &amp; Loss'!H4/365),0)</f>
        <v>0</v>
      </c>
      <c r="I20" s="4">
        <f>IF('Profit &amp; Loss'!I4&gt;0,'Balance Sheet'!I17/('Profit &amp; Loss'!I4/365),0)</f>
        <v>0</v>
      </c>
      <c r="J20" s="4">
        <f>IF('Profit &amp; Loss'!J4&gt;0,'Balance Sheet'!J17/('Profit &amp; Loss'!J4/365),0)</f>
        <v>0</v>
      </c>
      <c r="K20" s="4">
        <f>IF('Profit &amp; Loss'!K4&gt;0,'Balance Sheet'!K17/('Profit &amp; Loss'!K4/365),0)</f>
        <v>0</v>
      </c>
    </row>
    <row r="21" spans="1:11" x14ac:dyDescent="0.2">
      <c r="A21" t="s">
        <v>47</v>
      </c>
      <c r="B21" s="4">
        <f>IF('Balance Sheet'!B18&gt;0,'Profit &amp; Loss'!B4/'Balance Sheet'!B18,0)</f>
        <v>0</v>
      </c>
      <c r="C21" s="4">
        <f>IF('Balance Sheet'!C18&gt;0,'Profit &amp; Loss'!C4/'Balance Sheet'!C18,0)</f>
        <v>0</v>
      </c>
      <c r="D21" s="4">
        <f>IF('Balance Sheet'!D18&gt;0,'Profit &amp; Loss'!D4/'Balance Sheet'!D18,0)</f>
        <v>0</v>
      </c>
      <c r="E21" s="4">
        <f>IF('Balance Sheet'!E18&gt;0,'Profit &amp; Loss'!E4/'Balance Sheet'!E18,0)</f>
        <v>0</v>
      </c>
      <c r="F21" s="4">
        <f>IF('Balance Sheet'!F18&gt;0,'Profit &amp; Loss'!F4/'Balance Sheet'!F18,0)</f>
        <v>0</v>
      </c>
      <c r="G21" s="4">
        <f>IF('Balance Sheet'!G18&gt;0,'Profit &amp; Loss'!G4/'Balance Sheet'!G18,0)</f>
        <v>0</v>
      </c>
      <c r="H21" s="4">
        <f>IF('Balance Sheet'!H18&gt;0,'Profit &amp; Loss'!H4/'Balance Sheet'!H18,0)</f>
        <v>0</v>
      </c>
      <c r="I21" s="4">
        <f>IF('Balance Sheet'!I18&gt;0,'Profit &amp; Loss'!I4/'Balance Sheet'!I18,0)</f>
        <v>0</v>
      </c>
      <c r="J21" s="4">
        <f>IF('Balance Sheet'!J18&gt;0,'Profit &amp; Loss'!J4/'Balance Sheet'!J18,0)</f>
        <v>0</v>
      </c>
      <c r="K21" s="4">
        <f>IF('Balance Sheet'!K18&gt;0,'Profit &amp; Loss'!K4/'Balance Sheet'!K18,0)</f>
        <v>0</v>
      </c>
    </row>
    <row r="23" spans="1:11" s="2" customFormat="1" x14ac:dyDescent="0.2">
      <c r="A23" s="2" t="s">
        <v>59</v>
      </c>
      <c r="B23" s="10">
        <f>IF(SUM('Balance Sheet'!B4:B5)&gt;0,'Profit &amp; Loss'!B12/SUM('Balance Sheet'!B4:B5),"")</f>
        <v>0.19304841763592104</v>
      </c>
      <c r="C23" s="10">
        <f>IF(SUM('Balance Sheet'!C4:C5)&gt;0,'Profit &amp; Loss'!C12/SUM('Balance Sheet'!C4:C5),"")</f>
        <v>0.13405068605139311</v>
      </c>
      <c r="D23" s="10">
        <f>IF(SUM('Balance Sheet'!D4:D5)&gt;0,'Profit &amp; Loss'!D12/SUM('Balance Sheet'!D4:D5),"")</f>
        <v>0.14622140522875818</v>
      </c>
      <c r="E23" s="10">
        <f>IF(SUM('Balance Sheet'!E4:E5)&gt;0,'Profit &amp; Loss'!E12/SUM('Balance Sheet'!E4:E5),"")</f>
        <v>0.20708370467540532</v>
      </c>
      <c r="F23" s="10">
        <f>IF(SUM('Balance Sheet'!F4:F5)&gt;0,'Profit &amp; Loss'!F12/SUM('Balance Sheet'!F4:F5),"")</f>
        <v>0.21150784095940101</v>
      </c>
      <c r="G23" s="10">
        <f>IF(SUM('Balance Sheet'!G4:G5)&gt;0,'Profit &amp; Loss'!G12/SUM('Balance Sheet'!G4:G5),"")</f>
        <v>0.16944741109924447</v>
      </c>
      <c r="H23" s="10">
        <f>IF(SUM('Balance Sheet'!H4:H5)&gt;0,'Profit &amp; Loss'!H12/SUM('Balance Sheet'!H4:H5),"")</f>
        <v>2.034950431430145E-2</v>
      </c>
      <c r="I23" s="10">
        <f>IF(SUM('Balance Sheet'!I4:I5)&gt;0,'Profit &amp; Loss'!I12/SUM('Balance Sheet'!I4:I5),"")</f>
        <v>4.4426749855473985E-2</v>
      </c>
      <c r="J23" s="10">
        <f>IF(SUM('Balance Sheet'!J4:J5)&gt;0,'Profit &amp; Loss'!J12/SUM('Balance Sheet'!J4:J5),"")</f>
        <v>9.018267677395303E-2</v>
      </c>
      <c r="K23" s="10">
        <f>IF(SUM('Balance Sheet'!K4:K5)&gt;0,'Profit &amp; Loss'!K12/SUM('Balance Sheet'!K4:K5),"")</f>
        <v>0.12682079670031479</v>
      </c>
    </row>
    <row r="24" spans="1:11" s="2" customFormat="1" x14ac:dyDescent="0.2">
      <c r="A24" s="2" t="s">
        <v>60</v>
      </c>
      <c r="B24" s="10"/>
      <c r="C24" s="10">
        <f>IF((B4+B5+B6+C4+C5+C6)&gt;0,('Profit &amp; Loss'!C10+'Profit &amp; Loss'!C9)*2/(B4+B5+B6+C4+C5+C6),"")</f>
        <v>0.19029782680076371</v>
      </c>
      <c r="D24" s="10">
        <f>IF((C4+C5+C6+D4+D5+D6)&gt;0,('Profit &amp; Loss'!D10+'Profit &amp; Loss'!D9)*2/(C4+C5+C6+D4+D5+D6),"")</f>
        <v>0.20575467793120286</v>
      </c>
      <c r="E24" s="10">
        <f>IF((D4+D5+D6+E4+E5+E6)&gt;0,('Profit &amp; Loss'!E10+'Profit &amp; Loss'!E9)*2/(D4+D5+D6+E4+E5+E6),"")</f>
        <v>0.29085331705372774</v>
      </c>
      <c r="F24" s="10">
        <f>IF((E4+E5+E6+F4+F5+F6)&gt;0,('Profit &amp; Loss'!F10+'Profit &amp; Loss'!F9)*2/(E4+E5+E6+F4+F5+F6),"")</f>
        <v>0.30469172525689558</v>
      </c>
      <c r="G24" s="10">
        <f>IF((F4+F5+F6+G4+G5+G6)&gt;0,('Profit &amp; Loss'!G10+'Profit &amp; Loss'!G9)*2/(F4+F5+F6+G4+G5+G6),"")</f>
        <v>0.19478169095213141</v>
      </c>
      <c r="H24" s="10">
        <f>IF((G4+G5+G6+H4+H5+H6)&gt;0,('Profit &amp; Loss'!H10+'Profit &amp; Loss'!H9)*2/(G4+G5+G6+H4+H5+H6),"")</f>
        <v>3.7071499436163197E-2</v>
      </c>
      <c r="I24" s="10">
        <f>IF((H4+H5+H6+I4+I5+I6)&gt;0,('Profit &amp; Loss'!I10+'Profit &amp; Loss'!I9)*2/(H4+H5+H6+I4+I5+I6),"")</f>
        <v>5.3786270346779901E-2</v>
      </c>
      <c r="J24" s="10">
        <f>IF((I4+I5+I6+J4+J5+J6)&gt;0,('Profit &amp; Loss'!J10+'Profit &amp; Loss'!J9)*2/(I4+I5+I6+J4+J5+J6),"")</f>
        <v>0.12130259358646667</v>
      </c>
      <c r="K24" s="10">
        <f>IF((J4+J5+J6+K4+K5+K6)&gt;0,('Profit &amp; Loss'!K10+'Profit &amp; Loss'!K9)*2/(J4+J5+J6+K4+K5+K6),"")</f>
        <v>0.15306829719290083</v>
      </c>
    </row>
  </sheetData>
  <hyperlinks>
    <hyperlink ref="J1" r:id="rId1" xr:uid="{00000000-0004-0000-0200-000000000000}"/>
  </hyperlinks>
  <printOptions gridLines="1"/>
  <pageMargins left="0.7" right="0.7" top="0.75" bottom="0.75" header="0.3" footer="0.3"/>
  <pageSetup paperSize="9" orientation="landscape" horizontalDpi="0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K24"/>
  <sheetViews>
    <sheetView zoomScale="150" zoomScaleNormal="150" zoomScalePageLayoutView="150" workbookViewId="0">
      <pane xSplit="1" ySplit="3" topLeftCell="E4" activePane="bottomRight" state="frozen"/>
      <selection pane="topRight" activeCell="B1" sqref="B1"/>
      <selection pane="bottomLeft" activeCell="A4" sqref="A4"/>
      <selection pane="bottomRight" activeCell="K5" sqref="K5"/>
    </sheetView>
  </sheetViews>
  <sheetFormatPr baseColWidth="10" defaultColWidth="8.83203125" defaultRowHeight="15" x14ac:dyDescent="0.2"/>
  <cols>
    <col min="1" max="1" width="26.83203125" bestFit="1" customWidth="1"/>
    <col min="2" max="6" width="13.5" customWidth="1"/>
    <col min="7" max="11" width="13.5" bestFit="1" customWidth="1"/>
  </cols>
  <sheetData>
    <row r="1" spans="1:11" s="2" customFormat="1" x14ac:dyDescent="0.2">
      <c r="A1" s="2" t="str">
        <f>'Balance Sheet'!A1</f>
        <v>JUST DIAL LTD</v>
      </c>
      <c r="E1" t="str">
        <f>UPDATE</f>
        <v/>
      </c>
      <c r="F1"/>
      <c r="J1" s="2" t="s">
        <v>1</v>
      </c>
    </row>
    <row r="3" spans="1:11" s="2" customFormat="1" x14ac:dyDescent="0.2">
      <c r="A3" s="11" t="s">
        <v>2</v>
      </c>
      <c r="B3" s="12">
        <f>'Data Sheet'!B81</f>
        <v>42460</v>
      </c>
      <c r="C3" s="12">
        <f>'Data Sheet'!C81</f>
        <v>42825</v>
      </c>
      <c r="D3" s="12">
        <f>'Data Sheet'!D81</f>
        <v>43190</v>
      </c>
      <c r="E3" s="12">
        <f>'Data Sheet'!E81</f>
        <v>43555</v>
      </c>
      <c r="F3" s="12">
        <f>'Data Sheet'!F81</f>
        <v>43921</v>
      </c>
      <c r="G3" s="12">
        <f>'Data Sheet'!G81</f>
        <v>44286</v>
      </c>
      <c r="H3" s="12">
        <f>'Data Sheet'!H81</f>
        <v>44651</v>
      </c>
      <c r="I3" s="12">
        <f>'Data Sheet'!I81</f>
        <v>45016</v>
      </c>
      <c r="J3" s="12">
        <f>'Data Sheet'!J81</f>
        <v>45382</v>
      </c>
      <c r="K3" s="12">
        <f>'Data Sheet'!K81</f>
        <v>45747</v>
      </c>
    </row>
    <row r="4" spans="1:11" s="2" customFormat="1" x14ac:dyDescent="0.2">
      <c r="A4" s="2" t="s">
        <v>32</v>
      </c>
      <c r="B4" s="1">
        <f>'Data Sheet'!B82</f>
        <v>147.94999999999999</v>
      </c>
      <c r="C4" s="1">
        <f>'Data Sheet'!C82</f>
        <v>136.19999999999999</v>
      </c>
      <c r="D4" s="1">
        <f>'Data Sheet'!D82</f>
        <v>226.14</v>
      </c>
      <c r="E4" s="1">
        <f>'Data Sheet'!E82</f>
        <v>276.26</v>
      </c>
      <c r="F4" s="1">
        <f>'Data Sheet'!F82</f>
        <v>152.56</v>
      </c>
      <c r="G4" s="1">
        <f>'Data Sheet'!G82</f>
        <v>138.93</v>
      </c>
      <c r="H4" s="1">
        <f>'Data Sheet'!H82</f>
        <v>39.21</v>
      </c>
      <c r="I4" s="1">
        <f>'Data Sheet'!I82</f>
        <v>178.8</v>
      </c>
      <c r="J4" s="1">
        <f>'Data Sheet'!J82</f>
        <v>259.22000000000003</v>
      </c>
      <c r="K4" s="1">
        <f>'Data Sheet'!K82</f>
        <v>311.49</v>
      </c>
    </row>
    <row r="5" spans="1:11" x14ac:dyDescent="0.2">
      <c r="A5" t="s">
        <v>33</v>
      </c>
      <c r="B5" s="6">
        <f>'Data Sheet'!B83</f>
        <v>24.77</v>
      </c>
      <c r="C5" s="6">
        <f>'Data Sheet'!C83</f>
        <v>-117.83</v>
      </c>
      <c r="D5" s="6">
        <f>'Data Sheet'!D83</f>
        <v>-137</v>
      </c>
      <c r="E5" s="6">
        <f>'Data Sheet'!E83</f>
        <v>-76.62</v>
      </c>
      <c r="F5" s="6">
        <f>'Data Sheet'!F83</f>
        <v>-126.9</v>
      </c>
      <c r="G5" s="6">
        <f>'Data Sheet'!G83</f>
        <v>173.8</v>
      </c>
      <c r="H5" s="6">
        <f>'Data Sheet'!H83</f>
        <v>-2186.8000000000002</v>
      </c>
      <c r="I5" s="6">
        <f>'Data Sheet'!I83</f>
        <v>-162.63999999999999</v>
      </c>
      <c r="J5" s="6">
        <f>'Data Sheet'!J83</f>
        <v>-229.89</v>
      </c>
      <c r="K5" s="6">
        <f>'Data Sheet'!K83</f>
        <v>-290.02999999999997</v>
      </c>
    </row>
    <row r="6" spans="1:11" x14ac:dyDescent="0.2">
      <c r="A6" t="s">
        <v>34</v>
      </c>
      <c r="B6" s="6">
        <f>'Data Sheet'!B84</f>
        <v>-181.16</v>
      </c>
      <c r="C6" s="6">
        <f>'Data Sheet'!C84</f>
        <v>0.52</v>
      </c>
      <c r="D6" s="6">
        <f>'Data Sheet'!D84</f>
        <v>-84.2</v>
      </c>
      <c r="E6" s="6">
        <f>'Data Sheet'!E84</f>
        <v>-216.62</v>
      </c>
      <c r="F6" s="6">
        <f>'Data Sheet'!F84</f>
        <v>-27</v>
      </c>
      <c r="G6" s="6">
        <f>'Data Sheet'!G84</f>
        <v>-291.06</v>
      </c>
      <c r="H6" s="6">
        <f>'Data Sheet'!H84</f>
        <v>2109.33</v>
      </c>
      <c r="I6" s="6">
        <f>'Data Sheet'!I84</f>
        <v>-23.08</v>
      </c>
      <c r="J6" s="6">
        <f>'Data Sheet'!J84</f>
        <v>-27.21</v>
      </c>
      <c r="K6" s="6">
        <f>'Data Sheet'!K84</f>
        <v>-28.84</v>
      </c>
    </row>
    <row r="7" spans="1:11" s="2" customFormat="1" x14ac:dyDescent="0.2">
      <c r="A7" s="2" t="s">
        <v>35</v>
      </c>
      <c r="B7" s="1">
        <f>'Data Sheet'!B85</f>
        <v>-8.44</v>
      </c>
      <c r="C7" s="1">
        <f>'Data Sheet'!C85</f>
        <v>18.89</v>
      </c>
      <c r="D7" s="1">
        <f>'Data Sheet'!D85</f>
        <v>4.9400000000000004</v>
      </c>
      <c r="E7" s="1">
        <f>'Data Sheet'!E85</f>
        <v>-16.98</v>
      </c>
      <c r="F7" s="1">
        <f>'Data Sheet'!F85</f>
        <v>-1.34</v>
      </c>
      <c r="G7" s="1">
        <f>'Data Sheet'!G85</f>
        <v>21.67</v>
      </c>
      <c r="H7" s="1">
        <f>'Data Sheet'!H85</f>
        <v>-38.26</v>
      </c>
      <c r="I7" s="1">
        <f>'Data Sheet'!I85</f>
        <v>-6.92</v>
      </c>
      <c r="J7" s="1">
        <f>'Data Sheet'!J85</f>
        <v>2.12</v>
      </c>
      <c r="K7" s="1">
        <f>'Data Sheet'!K85</f>
        <v>-7.38</v>
      </c>
    </row>
    <row r="8" spans="1:11" x14ac:dyDescent="0.2">
      <c r="B8" s="6"/>
      <c r="C8" s="6"/>
      <c r="D8" s="6"/>
      <c r="E8" s="6"/>
      <c r="F8" s="6"/>
      <c r="G8" s="6"/>
      <c r="H8" s="6"/>
      <c r="I8" s="6"/>
      <c r="J8" s="6"/>
      <c r="K8" s="6"/>
    </row>
    <row r="24" customFormat="1" x14ac:dyDescent="0.2"/>
  </sheetData>
  <hyperlinks>
    <hyperlink ref="J1" r:id="rId1" xr:uid="{00000000-0004-0000-0300-000000000000}"/>
  </hyperlinks>
  <printOptions gridLines="1"/>
  <pageMargins left="0.7" right="0.7" top="0.75" bottom="0.75" header="0.3" footer="0.3"/>
  <pageSetup paperSize="9" orientation="landscape" horizontalDpi="0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G16"/>
  <sheetViews>
    <sheetView zoomScale="150" zoomScaleNormal="150" zoomScalePageLayoutView="150" workbookViewId="0">
      <selection activeCell="B16" sqref="B16"/>
    </sheetView>
  </sheetViews>
  <sheetFormatPr baseColWidth="10" defaultColWidth="8.83203125" defaultRowHeight="15" x14ac:dyDescent="0.2"/>
  <cols>
    <col min="1" max="1" width="8.83203125" style="2"/>
    <col min="2" max="2" width="10.5" customWidth="1"/>
    <col min="3" max="3" width="13.33203125" style="20" customWidth="1"/>
    <col min="6" max="6" width="6.83203125" customWidth="1"/>
  </cols>
  <sheetData>
    <row r="1" spans="1:7" ht="21" x14ac:dyDescent="0.25">
      <c r="A1" s="19" t="s">
        <v>56</v>
      </c>
    </row>
    <row r="3" spans="1:7" x14ac:dyDescent="0.2">
      <c r="A3" s="2" t="s">
        <v>48</v>
      </c>
    </row>
    <row r="4" spans="1:7" x14ac:dyDescent="0.2">
      <c r="B4" t="s">
        <v>90</v>
      </c>
    </row>
    <row r="5" spans="1:7" x14ac:dyDescent="0.2">
      <c r="B5" t="s">
        <v>49</v>
      </c>
    </row>
    <row r="7" spans="1:7" x14ac:dyDescent="0.2">
      <c r="A7" s="2" t="s">
        <v>50</v>
      </c>
    </row>
    <row r="8" spans="1:7" x14ac:dyDescent="0.2">
      <c r="B8" t="s">
        <v>51</v>
      </c>
      <c r="C8" s="21" t="s">
        <v>91</v>
      </c>
    </row>
    <row r="10" spans="1:7" x14ac:dyDescent="0.2">
      <c r="A10" s="2" t="s">
        <v>52</v>
      </c>
    </row>
    <row r="11" spans="1:7" x14ac:dyDescent="0.2">
      <c r="B11" t="s">
        <v>53</v>
      </c>
    </row>
    <row r="14" spans="1:7" x14ac:dyDescent="0.2">
      <c r="A14" s="2" t="s">
        <v>54</v>
      </c>
    </row>
    <row r="15" spans="1:7" x14ac:dyDescent="0.2">
      <c r="B15" t="s">
        <v>55</v>
      </c>
    </row>
    <row r="16" spans="1:7" x14ac:dyDescent="0.2">
      <c r="B16" t="s">
        <v>92</v>
      </c>
      <c r="G16" s="22"/>
    </row>
  </sheetData>
  <hyperlinks>
    <hyperlink ref="C8" r:id="rId1" display=" http://www.screener.in/excel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93"/>
  <sheetViews>
    <sheetView zoomScale="120" zoomScaleNormal="120" zoomScalePageLayoutView="120" workbookViewId="0">
      <pane xSplit="1" ySplit="1" topLeftCell="E38" activePane="bottomRight" state="frozen"/>
      <selection activeCell="C4" sqref="C4"/>
      <selection pane="topRight" activeCell="C4" sqref="C4"/>
      <selection pane="bottomLeft" activeCell="C4" sqref="C4"/>
      <selection pane="bottomRight" activeCell="A51" sqref="A51"/>
    </sheetView>
  </sheetViews>
  <sheetFormatPr baseColWidth="10" defaultColWidth="8.83203125" defaultRowHeight="15" x14ac:dyDescent="0.2"/>
  <cols>
    <col min="1" max="1" width="27.6640625" style="4" bestFit="1" customWidth="1"/>
    <col min="2" max="11" width="13.5" style="4" bestFit="1" customWidth="1"/>
    <col min="12" max="16384" width="8.83203125" style="4"/>
  </cols>
  <sheetData>
    <row r="1" spans="1:11" s="1" customFormat="1" x14ac:dyDescent="0.2">
      <c r="A1" s="1" t="s">
        <v>0</v>
      </c>
      <c r="B1" s="1" t="s">
        <v>63</v>
      </c>
      <c r="E1" s="25" t="str">
        <f>IF(B2&lt;&gt;B3, "A NEW VERSION OF THE WORKSHEET IS AVAILABLE", "")</f>
        <v/>
      </c>
      <c r="F1" s="25"/>
      <c r="G1" s="25"/>
      <c r="H1" s="25"/>
      <c r="I1" s="25"/>
      <c r="J1" s="25"/>
      <c r="K1" s="25"/>
    </row>
    <row r="2" spans="1:11" x14ac:dyDescent="0.2">
      <c r="A2" s="1" t="s">
        <v>61</v>
      </c>
      <c r="B2" s="4">
        <v>2.1</v>
      </c>
      <c r="E2" s="26" t="s">
        <v>36</v>
      </c>
      <c r="F2" s="26"/>
      <c r="G2" s="26"/>
      <c r="H2" s="26"/>
      <c r="I2" s="26"/>
      <c r="J2" s="26"/>
      <c r="K2" s="26"/>
    </row>
    <row r="3" spans="1:11" x14ac:dyDescent="0.2">
      <c r="A3" s="1" t="s">
        <v>62</v>
      </c>
      <c r="B3" s="4">
        <v>2.1</v>
      </c>
    </row>
    <row r="4" spans="1:11" x14ac:dyDescent="0.2">
      <c r="A4" s="1"/>
    </row>
    <row r="5" spans="1:11" x14ac:dyDescent="0.2">
      <c r="A5" s="1" t="s">
        <v>64</v>
      </c>
    </row>
    <row r="6" spans="1:11" x14ac:dyDescent="0.2">
      <c r="A6" s="4" t="s">
        <v>42</v>
      </c>
      <c r="B6" s="4">
        <f>IF(B9&gt;0, B9/B8, 0)</f>
        <v>8.504450730243029</v>
      </c>
    </row>
    <row r="7" spans="1:11" x14ac:dyDescent="0.2">
      <c r="A7" s="4" t="s">
        <v>31</v>
      </c>
      <c r="B7">
        <v>10</v>
      </c>
    </row>
    <row r="8" spans="1:11" x14ac:dyDescent="0.2">
      <c r="A8" s="4" t="s">
        <v>43</v>
      </c>
      <c r="B8">
        <v>866.15</v>
      </c>
    </row>
    <row r="9" spans="1:11" x14ac:dyDescent="0.2">
      <c r="A9" s="4" t="s">
        <v>79</v>
      </c>
      <c r="B9">
        <v>7366.13</v>
      </c>
    </row>
    <row r="15" spans="1:11" x14ac:dyDescent="0.2">
      <c r="A15" s="1" t="s">
        <v>37</v>
      </c>
    </row>
    <row r="16" spans="1:11" s="18" customFormat="1" x14ac:dyDescent="0.2">
      <c r="A16" s="17" t="s">
        <v>38</v>
      </c>
      <c r="B16" s="12">
        <v>42460</v>
      </c>
      <c r="C16" s="12">
        <v>42825</v>
      </c>
      <c r="D16" s="12">
        <v>43190</v>
      </c>
      <c r="E16" s="12">
        <v>43555</v>
      </c>
      <c r="F16" s="12">
        <v>43921</v>
      </c>
      <c r="G16" s="12">
        <v>44286</v>
      </c>
      <c r="H16" s="12">
        <v>44651</v>
      </c>
      <c r="I16" s="12">
        <v>45016</v>
      </c>
      <c r="J16" s="12">
        <v>45382</v>
      </c>
      <c r="K16" s="12">
        <v>45747</v>
      </c>
    </row>
    <row r="17" spans="1:11" s="6" customFormat="1" x14ac:dyDescent="0.2">
      <c r="A17" s="6" t="s">
        <v>6</v>
      </c>
      <c r="B17">
        <v>667.66</v>
      </c>
      <c r="C17">
        <v>718.61</v>
      </c>
      <c r="D17">
        <v>781.77</v>
      </c>
      <c r="E17">
        <v>891.5</v>
      </c>
      <c r="F17">
        <v>953.11</v>
      </c>
      <c r="G17">
        <v>675.18</v>
      </c>
      <c r="H17">
        <v>646.95000000000005</v>
      </c>
      <c r="I17">
        <v>844.76</v>
      </c>
      <c r="J17">
        <v>1042.9100000000001</v>
      </c>
      <c r="K17">
        <v>1141.93</v>
      </c>
    </row>
    <row r="18" spans="1:11" s="6" customFormat="1" x14ac:dyDescent="0.2">
      <c r="A18" s="4" t="s">
        <v>80</v>
      </c>
    </row>
    <row r="19" spans="1:11" s="6" customFormat="1" x14ac:dyDescent="0.2">
      <c r="A19" s="4" t="s">
        <v>81</v>
      </c>
    </row>
    <row r="20" spans="1:11" s="6" customFormat="1" x14ac:dyDescent="0.2">
      <c r="A20" s="4" t="s">
        <v>82</v>
      </c>
      <c r="B20">
        <v>10.64</v>
      </c>
      <c r="C20">
        <v>12.05</v>
      </c>
      <c r="D20">
        <v>10.89</v>
      </c>
      <c r="E20">
        <v>10.8</v>
      </c>
      <c r="F20">
        <v>10.87</v>
      </c>
      <c r="G20">
        <v>7.32</v>
      </c>
      <c r="H20">
        <v>8.1</v>
      </c>
      <c r="I20">
        <v>10.47</v>
      </c>
      <c r="J20">
        <v>10.33</v>
      </c>
    </row>
    <row r="21" spans="1:11" s="6" customFormat="1" x14ac:dyDescent="0.2">
      <c r="A21" s="4" t="s">
        <v>83</v>
      </c>
      <c r="B21">
        <v>33.200000000000003</v>
      </c>
      <c r="C21">
        <v>33.74</v>
      </c>
      <c r="D21">
        <v>31.33</v>
      </c>
      <c r="E21">
        <v>31.4</v>
      </c>
      <c r="F21">
        <v>29.06</v>
      </c>
      <c r="G21">
        <v>8.06</v>
      </c>
      <c r="H21">
        <v>8.7899999999999991</v>
      </c>
      <c r="I21">
        <v>10.72</v>
      </c>
      <c r="J21">
        <v>11.15</v>
      </c>
    </row>
    <row r="22" spans="1:11" s="6" customFormat="1" x14ac:dyDescent="0.2">
      <c r="A22" s="4" t="s">
        <v>84</v>
      </c>
      <c r="B22">
        <v>379.99</v>
      </c>
      <c r="C22">
        <v>441</v>
      </c>
      <c r="D22">
        <v>441.9</v>
      </c>
      <c r="E22">
        <v>497.5</v>
      </c>
      <c r="F22">
        <v>533.39</v>
      </c>
      <c r="G22">
        <v>443.65</v>
      </c>
      <c r="H22">
        <v>504.57</v>
      </c>
      <c r="I22">
        <v>651.44000000000005</v>
      </c>
      <c r="J22">
        <v>720.19</v>
      </c>
      <c r="K22">
        <v>695.39</v>
      </c>
    </row>
    <row r="23" spans="1:11" s="6" customFormat="1" x14ac:dyDescent="0.2">
      <c r="A23" s="4" t="s">
        <v>85</v>
      </c>
      <c r="B23">
        <v>88.16</v>
      </c>
      <c r="C23">
        <v>99.41</v>
      </c>
      <c r="D23">
        <v>123.89</v>
      </c>
      <c r="E23">
        <v>111.82</v>
      </c>
      <c r="F23">
        <v>93.85</v>
      </c>
      <c r="G23">
        <v>48.14</v>
      </c>
      <c r="H23">
        <v>106.48</v>
      </c>
      <c r="I23">
        <v>70.489999999999995</v>
      </c>
      <c r="J23">
        <v>69.73</v>
      </c>
    </row>
    <row r="24" spans="1:11" s="6" customFormat="1" x14ac:dyDescent="0.2">
      <c r="A24" s="4" t="s">
        <v>86</v>
      </c>
      <c r="B24">
        <v>11.47</v>
      </c>
      <c r="C24">
        <v>22.85</v>
      </c>
      <c r="D24">
        <v>9.34</v>
      </c>
      <c r="E24">
        <v>11.05</v>
      </c>
      <c r="F24">
        <v>13.02</v>
      </c>
      <c r="G24">
        <v>13.13</v>
      </c>
      <c r="H24">
        <v>21.06</v>
      </c>
      <c r="I24">
        <v>15.69</v>
      </c>
      <c r="J24">
        <v>14.77</v>
      </c>
      <c r="K24">
        <v>111.16</v>
      </c>
    </row>
    <row r="25" spans="1:11" s="6" customFormat="1" x14ac:dyDescent="0.2">
      <c r="A25" s="6" t="s">
        <v>9</v>
      </c>
      <c r="B25">
        <v>80.03</v>
      </c>
      <c r="C25">
        <v>87.06</v>
      </c>
      <c r="D25">
        <v>65.86</v>
      </c>
      <c r="E25">
        <v>92.96</v>
      </c>
      <c r="F25">
        <v>139.71</v>
      </c>
      <c r="G25">
        <v>149.52000000000001</v>
      </c>
      <c r="H25">
        <v>122.16</v>
      </c>
      <c r="I25">
        <v>141.91</v>
      </c>
      <c r="J25">
        <v>305.2</v>
      </c>
      <c r="K25">
        <v>386.54</v>
      </c>
    </row>
    <row r="26" spans="1:11" s="6" customFormat="1" x14ac:dyDescent="0.2">
      <c r="A26" s="6" t="s">
        <v>10</v>
      </c>
      <c r="B26">
        <v>31.1</v>
      </c>
      <c r="C26">
        <v>40.14</v>
      </c>
      <c r="D26">
        <v>36.42</v>
      </c>
      <c r="E26">
        <v>33.65</v>
      </c>
      <c r="F26">
        <v>52.07</v>
      </c>
      <c r="G26">
        <v>42.33</v>
      </c>
      <c r="H26">
        <v>29.87</v>
      </c>
      <c r="I26">
        <v>32.159999999999997</v>
      </c>
      <c r="J26">
        <v>46.17</v>
      </c>
      <c r="K26">
        <v>47.26</v>
      </c>
    </row>
    <row r="27" spans="1:11" s="6" customFormat="1" x14ac:dyDescent="0.2">
      <c r="A27" s="6" t="s">
        <v>11</v>
      </c>
      <c r="E27">
        <v>0.13</v>
      </c>
      <c r="F27">
        <v>8.91</v>
      </c>
      <c r="G27">
        <v>7.4</v>
      </c>
      <c r="H27">
        <v>6.84</v>
      </c>
      <c r="I27">
        <v>7.67</v>
      </c>
      <c r="J27">
        <v>9.2799999999999994</v>
      </c>
      <c r="K27">
        <v>10.51</v>
      </c>
    </row>
    <row r="28" spans="1:11" s="6" customFormat="1" x14ac:dyDescent="0.2">
      <c r="A28" s="6" t="s">
        <v>12</v>
      </c>
      <c r="B28">
        <v>193.13</v>
      </c>
      <c r="C28">
        <v>156.47999999999999</v>
      </c>
      <c r="D28">
        <v>193.86</v>
      </c>
      <c r="E28">
        <v>288.11</v>
      </c>
      <c r="F28">
        <v>351.65</v>
      </c>
      <c r="G28">
        <v>254.67</v>
      </c>
      <c r="H28">
        <v>83.4</v>
      </c>
      <c r="I28">
        <v>188.03</v>
      </c>
      <c r="J28">
        <v>466.49</v>
      </c>
      <c r="K28">
        <v>664.15</v>
      </c>
    </row>
    <row r="29" spans="1:11" s="6" customFormat="1" x14ac:dyDescent="0.2">
      <c r="A29" s="6" t="s">
        <v>13</v>
      </c>
      <c r="B29">
        <v>50.39</v>
      </c>
      <c r="C29">
        <v>35.14</v>
      </c>
      <c r="D29">
        <v>50.68</v>
      </c>
      <c r="E29">
        <v>81.31</v>
      </c>
      <c r="F29">
        <v>79.34</v>
      </c>
      <c r="G29">
        <v>40.479999999999997</v>
      </c>
      <c r="H29">
        <v>12.46</v>
      </c>
      <c r="I29">
        <v>25.11</v>
      </c>
      <c r="J29">
        <v>103.64</v>
      </c>
      <c r="K29">
        <v>79.95</v>
      </c>
    </row>
    <row r="30" spans="1:11" s="6" customFormat="1" x14ac:dyDescent="0.2">
      <c r="A30" s="6" t="s">
        <v>14</v>
      </c>
      <c r="B30">
        <v>142.74</v>
      </c>
      <c r="C30">
        <v>121.34</v>
      </c>
      <c r="D30">
        <v>143.18</v>
      </c>
      <c r="E30">
        <v>206.8</v>
      </c>
      <c r="F30">
        <v>272.31</v>
      </c>
      <c r="G30">
        <v>214.19</v>
      </c>
      <c r="H30">
        <v>70.94</v>
      </c>
      <c r="I30">
        <v>162.91999999999999</v>
      </c>
      <c r="J30">
        <v>362.85</v>
      </c>
      <c r="K30">
        <v>584.20000000000005</v>
      </c>
    </row>
    <row r="31" spans="1:11" s="6" customFormat="1" x14ac:dyDescent="0.2">
      <c r="A31" s="6" t="s">
        <v>70</v>
      </c>
    </row>
    <row r="32" spans="1:11" s="6" customFormat="1" x14ac:dyDescent="0.2"/>
    <row r="33" spans="1:11" x14ac:dyDescent="0.2">
      <c r="A33" s="6"/>
    </row>
    <row r="34" spans="1:11" x14ac:dyDescent="0.2">
      <c r="A34" s="6"/>
    </row>
    <row r="35" spans="1:11" x14ac:dyDescent="0.2">
      <c r="A35" s="6"/>
    </row>
    <row r="36" spans="1:11" x14ac:dyDescent="0.2">
      <c r="A36" s="6"/>
    </row>
    <row r="37" spans="1:11" x14ac:dyDescent="0.2">
      <c r="A37" s="6"/>
    </row>
    <row r="38" spans="1:11" x14ac:dyDescent="0.2">
      <c r="A38" s="6"/>
    </row>
    <row r="39" spans="1:11" x14ac:dyDescent="0.2">
      <c r="A39" s="6"/>
    </row>
    <row r="40" spans="1:11" x14ac:dyDescent="0.2">
      <c r="A40" s="1" t="s">
        <v>39</v>
      </c>
    </row>
    <row r="41" spans="1:11" s="18" customFormat="1" x14ac:dyDescent="0.2">
      <c r="A41" s="17" t="s">
        <v>38</v>
      </c>
      <c r="B41" s="12">
        <v>45016</v>
      </c>
      <c r="C41" s="12">
        <v>45107</v>
      </c>
      <c r="D41" s="12">
        <v>45199</v>
      </c>
      <c r="E41" s="12">
        <v>45291</v>
      </c>
      <c r="F41" s="12">
        <v>45382</v>
      </c>
      <c r="G41" s="12">
        <v>45473</v>
      </c>
      <c r="H41" s="12">
        <v>45565</v>
      </c>
      <c r="I41" s="12">
        <v>45657</v>
      </c>
      <c r="J41" s="12">
        <v>45747</v>
      </c>
      <c r="K41" s="12">
        <v>45838</v>
      </c>
    </row>
    <row r="42" spans="1:11" s="6" customFormat="1" x14ac:dyDescent="0.2">
      <c r="A42" s="6" t="s">
        <v>6</v>
      </c>
      <c r="B42">
        <v>232.53</v>
      </c>
      <c r="C42">
        <v>246.98</v>
      </c>
      <c r="D42">
        <v>260.61</v>
      </c>
      <c r="E42">
        <v>265.05</v>
      </c>
      <c r="F42">
        <v>270.27</v>
      </c>
      <c r="G42">
        <v>280.57</v>
      </c>
      <c r="H42">
        <v>284.83</v>
      </c>
      <c r="I42">
        <v>287.33</v>
      </c>
      <c r="J42">
        <v>289.2</v>
      </c>
      <c r="K42">
        <v>297.86</v>
      </c>
    </row>
    <row r="43" spans="1:11" s="6" customFormat="1" x14ac:dyDescent="0.2">
      <c r="A43" s="6" t="s">
        <v>7</v>
      </c>
      <c r="B43">
        <v>199.14</v>
      </c>
      <c r="C43">
        <v>210.29</v>
      </c>
      <c r="D43">
        <v>211.83</v>
      </c>
      <c r="E43">
        <v>204.68</v>
      </c>
      <c r="F43">
        <v>199.63</v>
      </c>
      <c r="G43">
        <v>199.93</v>
      </c>
      <c r="H43">
        <v>202.77</v>
      </c>
      <c r="I43">
        <v>200.73</v>
      </c>
      <c r="J43">
        <v>203.12</v>
      </c>
      <c r="K43">
        <v>211.42</v>
      </c>
    </row>
    <row r="44" spans="1:11" s="6" customFormat="1" x14ac:dyDescent="0.2">
      <c r="A44" s="6" t="s">
        <v>9</v>
      </c>
      <c r="B44">
        <v>74.16</v>
      </c>
      <c r="C44">
        <v>81.400000000000006</v>
      </c>
      <c r="D44">
        <v>57.92</v>
      </c>
      <c r="E44">
        <v>74.849999999999994</v>
      </c>
      <c r="F44">
        <v>91.29</v>
      </c>
      <c r="G44">
        <v>86.87</v>
      </c>
      <c r="H44">
        <v>113.61</v>
      </c>
      <c r="I44">
        <v>77.41</v>
      </c>
      <c r="J44">
        <v>108.65</v>
      </c>
      <c r="K44">
        <v>127.31</v>
      </c>
    </row>
    <row r="45" spans="1:11" s="6" customFormat="1" x14ac:dyDescent="0.2">
      <c r="A45" s="6" t="s">
        <v>10</v>
      </c>
      <c r="B45">
        <v>9</v>
      </c>
      <c r="C45">
        <v>10.039999999999999</v>
      </c>
      <c r="D45">
        <v>12.21</v>
      </c>
      <c r="E45">
        <v>12.12</v>
      </c>
      <c r="F45">
        <v>11.8</v>
      </c>
      <c r="G45">
        <v>11.71</v>
      </c>
      <c r="H45">
        <v>11.73</v>
      </c>
      <c r="I45">
        <v>12.01</v>
      </c>
      <c r="J45">
        <v>11.81</v>
      </c>
      <c r="K45">
        <v>11.71</v>
      </c>
    </row>
    <row r="46" spans="1:11" s="6" customFormat="1" x14ac:dyDescent="0.2">
      <c r="A46" s="6" t="s">
        <v>11</v>
      </c>
      <c r="B46">
        <v>2.61</v>
      </c>
      <c r="C46">
        <v>1.94</v>
      </c>
      <c r="D46">
        <v>2.39</v>
      </c>
      <c r="E46">
        <v>2.17</v>
      </c>
      <c r="F46">
        <v>2.78</v>
      </c>
      <c r="G46">
        <v>1.91</v>
      </c>
      <c r="H46">
        <v>2.38</v>
      </c>
      <c r="I46">
        <v>2.83</v>
      </c>
      <c r="J46">
        <v>3.39</v>
      </c>
      <c r="K46">
        <v>3.13</v>
      </c>
    </row>
    <row r="47" spans="1:11" s="6" customFormat="1" x14ac:dyDescent="0.2">
      <c r="A47" s="6" t="s">
        <v>12</v>
      </c>
      <c r="B47">
        <v>95.94</v>
      </c>
      <c r="C47">
        <v>106.11</v>
      </c>
      <c r="D47">
        <v>92.1</v>
      </c>
      <c r="E47">
        <v>120.93</v>
      </c>
      <c r="F47">
        <v>147.35</v>
      </c>
      <c r="G47">
        <v>153.88999999999999</v>
      </c>
      <c r="H47">
        <v>181.56</v>
      </c>
      <c r="I47">
        <v>149.16999999999999</v>
      </c>
      <c r="J47">
        <v>179.53</v>
      </c>
      <c r="K47">
        <v>198.91</v>
      </c>
    </row>
    <row r="48" spans="1:11" s="6" customFormat="1" x14ac:dyDescent="0.2">
      <c r="A48" s="6" t="s">
        <v>13</v>
      </c>
      <c r="B48">
        <v>12.15</v>
      </c>
      <c r="C48">
        <v>22.71</v>
      </c>
      <c r="D48">
        <v>20.309999999999999</v>
      </c>
      <c r="E48">
        <v>28.92</v>
      </c>
      <c r="F48">
        <v>31.7</v>
      </c>
      <c r="G48">
        <v>12.67</v>
      </c>
      <c r="H48">
        <v>27.49</v>
      </c>
      <c r="I48">
        <v>17.86</v>
      </c>
      <c r="J48">
        <v>21.93</v>
      </c>
      <c r="K48">
        <v>39.26</v>
      </c>
    </row>
    <row r="49" spans="1:11" s="6" customFormat="1" x14ac:dyDescent="0.2">
      <c r="A49" s="6" t="s">
        <v>14</v>
      </c>
      <c r="B49">
        <v>83.79</v>
      </c>
      <c r="C49">
        <v>83.4</v>
      </c>
      <c r="D49">
        <v>71.790000000000006</v>
      </c>
      <c r="E49">
        <v>92.01</v>
      </c>
      <c r="F49">
        <v>115.65</v>
      </c>
      <c r="G49">
        <v>141.22</v>
      </c>
      <c r="H49">
        <v>154.07</v>
      </c>
      <c r="I49">
        <v>131.31</v>
      </c>
      <c r="J49">
        <v>157.6</v>
      </c>
      <c r="K49">
        <v>159.65</v>
      </c>
    </row>
    <row r="50" spans="1:11" x14ac:dyDescent="0.2">
      <c r="A50" s="6" t="s">
        <v>8</v>
      </c>
      <c r="B50">
        <v>33.39</v>
      </c>
      <c r="C50">
        <v>36.69</v>
      </c>
      <c r="D50">
        <v>48.78</v>
      </c>
      <c r="E50">
        <v>60.37</v>
      </c>
      <c r="F50">
        <v>70.64</v>
      </c>
      <c r="G50">
        <v>80.64</v>
      </c>
      <c r="H50">
        <v>82.06</v>
      </c>
      <c r="I50">
        <v>86.6</v>
      </c>
      <c r="J50">
        <v>86.08</v>
      </c>
      <c r="K50">
        <v>86.44</v>
      </c>
    </row>
    <row r="51" spans="1:11" x14ac:dyDescent="0.2">
      <c r="A51" s="6"/>
    </row>
    <row r="52" spans="1:11" x14ac:dyDescent="0.2">
      <c r="A52" s="6"/>
    </row>
    <row r="53" spans="1:11" x14ac:dyDescent="0.2">
      <c r="A53" s="6"/>
    </row>
    <row r="54" spans="1:11" x14ac:dyDescent="0.2">
      <c r="A54" s="6"/>
    </row>
    <row r="55" spans="1:11" x14ac:dyDescent="0.2">
      <c r="A55" s="1" t="s">
        <v>40</v>
      </c>
    </row>
    <row r="56" spans="1:11" s="18" customFormat="1" x14ac:dyDescent="0.2">
      <c r="A56" s="17" t="s">
        <v>38</v>
      </c>
      <c r="B56" s="12">
        <v>42460</v>
      </c>
      <c r="C56" s="12">
        <v>42825</v>
      </c>
      <c r="D56" s="12">
        <v>43190</v>
      </c>
      <c r="E56" s="12">
        <v>43555</v>
      </c>
      <c r="F56" s="12">
        <v>43921</v>
      </c>
      <c r="G56" s="12">
        <v>44286</v>
      </c>
      <c r="H56" s="12">
        <v>44651</v>
      </c>
      <c r="I56" s="12">
        <v>45016</v>
      </c>
      <c r="J56" s="12">
        <v>45382</v>
      </c>
      <c r="K56" s="12">
        <v>45747</v>
      </c>
    </row>
    <row r="57" spans="1:11" x14ac:dyDescent="0.2">
      <c r="A57" s="6" t="s">
        <v>24</v>
      </c>
      <c r="B57">
        <v>69.47</v>
      </c>
      <c r="C57">
        <v>69.540000000000006</v>
      </c>
      <c r="D57">
        <v>67.39</v>
      </c>
      <c r="E57">
        <v>64.760000000000005</v>
      </c>
      <c r="F57">
        <v>64.91</v>
      </c>
      <c r="G57">
        <v>61.88</v>
      </c>
      <c r="H57">
        <v>83.61</v>
      </c>
      <c r="I57">
        <v>84.32</v>
      </c>
      <c r="J57">
        <v>85.04</v>
      </c>
      <c r="K57">
        <v>85.04</v>
      </c>
    </row>
    <row r="58" spans="1:11" x14ac:dyDescent="0.2">
      <c r="A58" s="6" t="s">
        <v>25</v>
      </c>
      <c r="B58">
        <v>669.93</v>
      </c>
      <c r="C58">
        <v>835.64</v>
      </c>
      <c r="D58">
        <v>911.81</v>
      </c>
      <c r="E58">
        <v>933.87</v>
      </c>
      <c r="F58">
        <v>1222.56</v>
      </c>
      <c r="G58">
        <v>1202.17</v>
      </c>
      <c r="H58">
        <v>3402.47</v>
      </c>
      <c r="I58">
        <v>3582.84</v>
      </c>
      <c r="J58">
        <v>3938.46</v>
      </c>
      <c r="K58">
        <v>4521.46</v>
      </c>
    </row>
    <row r="59" spans="1:11" x14ac:dyDescent="0.2">
      <c r="A59" s="6" t="s">
        <v>71</v>
      </c>
      <c r="E59">
        <v>4.2</v>
      </c>
      <c r="F59">
        <v>76.42</v>
      </c>
      <c r="G59">
        <v>62.97</v>
      </c>
      <c r="H59">
        <v>55.33</v>
      </c>
      <c r="I59">
        <v>68.38</v>
      </c>
      <c r="J59">
        <v>85.31</v>
      </c>
      <c r="K59">
        <v>99.84</v>
      </c>
    </row>
    <row r="60" spans="1:11" x14ac:dyDescent="0.2">
      <c r="A60" s="6" t="s">
        <v>72</v>
      </c>
      <c r="B60">
        <v>309.01</v>
      </c>
      <c r="C60">
        <v>360.47</v>
      </c>
      <c r="D60">
        <v>431.16</v>
      </c>
      <c r="E60">
        <v>546.26</v>
      </c>
      <c r="F60">
        <v>468.17</v>
      </c>
      <c r="G60">
        <v>459.12</v>
      </c>
      <c r="H60">
        <v>491.42</v>
      </c>
      <c r="I60">
        <v>601.09</v>
      </c>
      <c r="J60">
        <v>752.16</v>
      </c>
      <c r="K60">
        <v>814.27</v>
      </c>
    </row>
    <row r="61" spans="1:11" s="1" customFormat="1" x14ac:dyDescent="0.2">
      <c r="A61" s="1" t="s">
        <v>26</v>
      </c>
      <c r="B61">
        <v>1048.4100000000001</v>
      </c>
      <c r="C61">
        <v>1265.6500000000001</v>
      </c>
      <c r="D61">
        <v>1410.36</v>
      </c>
      <c r="E61">
        <v>1549.09</v>
      </c>
      <c r="F61">
        <v>1832.06</v>
      </c>
      <c r="G61">
        <v>1786.14</v>
      </c>
      <c r="H61">
        <v>4032.83</v>
      </c>
      <c r="I61">
        <v>4336.63</v>
      </c>
      <c r="J61">
        <v>4860.97</v>
      </c>
      <c r="K61">
        <v>5520.61</v>
      </c>
    </row>
    <row r="62" spans="1:11" x14ac:dyDescent="0.2">
      <c r="A62" s="6" t="s">
        <v>27</v>
      </c>
      <c r="B62">
        <v>138.82</v>
      </c>
      <c r="C62">
        <v>156.07</v>
      </c>
      <c r="D62">
        <v>148.9</v>
      </c>
      <c r="E62">
        <v>126.15</v>
      </c>
      <c r="F62">
        <v>172.42</v>
      </c>
      <c r="G62">
        <v>137.78</v>
      </c>
      <c r="H62">
        <v>133.55000000000001</v>
      </c>
      <c r="I62">
        <v>152.13999999999999</v>
      </c>
      <c r="J62">
        <v>146.59</v>
      </c>
      <c r="K62">
        <v>142.69999999999999</v>
      </c>
    </row>
    <row r="63" spans="1:11" x14ac:dyDescent="0.2">
      <c r="A63" s="6" t="s">
        <v>28</v>
      </c>
      <c r="B63">
        <v>8.59</v>
      </c>
      <c r="C63">
        <v>8.59</v>
      </c>
      <c r="E63">
        <v>5.94</v>
      </c>
      <c r="I63">
        <v>30.16</v>
      </c>
    </row>
    <row r="64" spans="1:11" x14ac:dyDescent="0.2">
      <c r="A64" s="6" t="s">
        <v>29</v>
      </c>
      <c r="B64">
        <v>795.73</v>
      </c>
      <c r="C64">
        <v>964.7</v>
      </c>
      <c r="D64">
        <v>1143.0899999999999</v>
      </c>
      <c r="E64">
        <v>1291.08</v>
      </c>
      <c r="F64">
        <v>1552.7</v>
      </c>
      <c r="G64">
        <v>1511.75</v>
      </c>
      <c r="H64">
        <v>3798.3</v>
      </c>
      <c r="I64">
        <v>4051.24</v>
      </c>
      <c r="J64">
        <v>4607.68</v>
      </c>
      <c r="K64">
        <v>4968.29</v>
      </c>
    </row>
    <row r="65" spans="1:11" x14ac:dyDescent="0.2">
      <c r="A65" s="6" t="s">
        <v>73</v>
      </c>
      <c r="B65">
        <v>105.27</v>
      </c>
      <c r="C65">
        <v>136.29</v>
      </c>
      <c r="D65">
        <v>118.37</v>
      </c>
      <c r="E65">
        <v>125.92</v>
      </c>
      <c r="F65">
        <v>106.94</v>
      </c>
      <c r="G65">
        <v>136.61000000000001</v>
      </c>
      <c r="H65">
        <v>100.98</v>
      </c>
      <c r="I65">
        <v>103.09</v>
      </c>
      <c r="J65">
        <v>106.7</v>
      </c>
      <c r="K65">
        <v>409.62</v>
      </c>
    </row>
    <row r="66" spans="1:11" s="1" customFormat="1" x14ac:dyDescent="0.2">
      <c r="A66" s="1" t="s">
        <v>26</v>
      </c>
      <c r="B66">
        <v>1048.4100000000001</v>
      </c>
      <c r="C66">
        <v>1265.6500000000001</v>
      </c>
      <c r="D66">
        <v>1410.36</v>
      </c>
      <c r="E66">
        <v>1549.09</v>
      </c>
      <c r="F66">
        <v>1832.06</v>
      </c>
      <c r="G66">
        <v>1786.14</v>
      </c>
      <c r="H66">
        <v>4032.83</v>
      </c>
      <c r="I66">
        <v>4336.63</v>
      </c>
      <c r="J66">
        <v>4860.97</v>
      </c>
      <c r="K66">
        <v>5520.61</v>
      </c>
    </row>
    <row r="67" spans="1:11" s="6" customFormat="1" x14ac:dyDescent="0.2">
      <c r="A67" s="6" t="s">
        <v>78</v>
      </c>
    </row>
    <row r="68" spans="1:11" x14ac:dyDescent="0.2">
      <c r="A68" s="6" t="s">
        <v>45</v>
      </c>
    </row>
    <row r="69" spans="1:11" x14ac:dyDescent="0.2">
      <c r="A69" s="4" t="s">
        <v>87</v>
      </c>
      <c r="B69">
        <v>33.630000000000003</v>
      </c>
      <c r="C69">
        <v>52.52</v>
      </c>
      <c r="D69">
        <v>57.5</v>
      </c>
      <c r="E69">
        <v>40.44</v>
      </c>
      <c r="F69">
        <v>39.1</v>
      </c>
      <c r="G69">
        <v>60.78</v>
      </c>
      <c r="H69">
        <v>22.52</v>
      </c>
      <c r="I69">
        <v>15.56</v>
      </c>
      <c r="J69">
        <v>17.690000000000001</v>
      </c>
      <c r="K69">
        <v>310.31</v>
      </c>
    </row>
    <row r="70" spans="1:11" x14ac:dyDescent="0.2">
      <c r="A70" s="4" t="s">
        <v>74</v>
      </c>
      <c r="B70">
        <v>69473611</v>
      </c>
      <c r="C70">
        <v>69538452</v>
      </c>
      <c r="D70">
        <v>67385975</v>
      </c>
      <c r="E70">
        <v>64757105</v>
      </c>
      <c r="F70">
        <v>64903692</v>
      </c>
      <c r="G70">
        <v>61871912</v>
      </c>
      <c r="H70">
        <v>83601092</v>
      </c>
      <c r="I70">
        <v>84320602</v>
      </c>
      <c r="J70">
        <v>85037782</v>
      </c>
    </row>
    <row r="71" spans="1:11" x14ac:dyDescent="0.2">
      <c r="A71" s="4" t="s">
        <v>75</v>
      </c>
    </row>
    <row r="72" spans="1:11" x14ac:dyDescent="0.2">
      <c r="A72" s="4" t="s">
        <v>88</v>
      </c>
      <c r="B72">
        <v>10</v>
      </c>
      <c r="C72">
        <v>10</v>
      </c>
      <c r="D72">
        <v>10</v>
      </c>
      <c r="E72">
        <v>10</v>
      </c>
      <c r="F72">
        <v>10</v>
      </c>
      <c r="G72">
        <v>10</v>
      </c>
      <c r="H72">
        <v>10</v>
      </c>
      <c r="I72">
        <v>10</v>
      </c>
      <c r="J72">
        <v>10</v>
      </c>
      <c r="K72">
        <v>10</v>
      </c>
    </row>
    <row r="74" spans="1:11" x14ac:dyDescent="0.2">
      <c r="A74" s="6"/>
    </row>
    <row r="75" spans="1:11" x14ac:dyDescent="0.2">
      <c r="A75" s="6"/>
    </row>
    <row r="76" spans="1:11" x14ac:dyDescent="0.2">
      <c r="A76" s="6"/>
    </row>
    <row r="77" spans="1:11" x14ac:dyDescent="0.2">
      <c r="A77" s="6"/>
    </row>
    <row r="78" spans="1:11" x14ac:dyDescent="0.2">
      <c r="A78" s="6"/>
    </row>
    <row r="79" spans="1:11" x14ac:dyDescent="0.2">
      <c r="A79" s="6"/>
    </row>
    <row r="80" spans="1:11" x14ac:dyDescent="0.2">
      <c r="A80" s="1" t="s">
        <v>41</v>
      </c>
    </row>
    <row r="81" spans="1:11" s="18" customFormat="1" x14ac:dyDescent="0.2">
      <c r="A81" s="17" t="s">
        <v>38</v>
      </c>
      <c r="B81" s="12">
        <v>42460</v>
      </c>
      <c r="C81" s="12">
        <v>42825</v>
      </c>
      <c r="D81" s="12">
        <v>43190</v>
      </c>
      <c r="E81" s="12">
        <v>43555</v>
      </c>
      <c r="F81" s="12">
        <v>43921</v>
      </c>
      <c r="G81" s="12">
        <v>44286</v>
      </c>
      <c r="H81" s="12">
        <v>44651</v>
      </c>
      <c r="I81" s="12">
        <v>45016</v>
      </c>
      <c r="J81" s="12">
        <v>45382</v>
      </c>
      <c r="K81" s="12">
        <v>45747</v>
      </c>
    </row>
    <row r="82" spans="1:11" s="1" customFormat="1" x14ac:dyDescent="0.2">
      <c r="A82" s="6" t="s">
        <v>32</v>
      </c>
      <c r="B82">
        <v>147.94999999999999</v>
      </c>
      <c r="C82">
        <v>136.19999999999999</v>
      </c>
      <c r="D82">
        <v>226.14</v>
      </c>
      <c r="E82">
        <v>276.26</v>
      </c>
      <c r="F82">
        <v>152.56</v>
      </c>
      <c r="G82">
        <v>138.93</v>
      </c>
      <c r="H82">
        <v>39.21</v>
      </c>
      <c r="I82">
        <v>178.8</v>
      </c>
      <c r="J82">
        <v>259.22000000000003</v>
      </c>
      <c r="K82">
        <v>311.49</v>
      </c>
    </row>
    <row r="83" spans="1:11" s="6" customFormat="1" x14ac:dyDescent="0.2">
      <c r="A83" s="6" t="s">
        <v>33</v>
      </c>
      <c r="B83">
        <v>24.77</v>
      </c>
      <c r="C83">
        <v>-117.83</v>
      </c>
      <c r="D83">
        <v>-137</v>
      </c>
      <c r="E83">
        <v>-76.62</v>
      </c>
      <c r="F83">
        <v>-126.9</v>
      </c>
      <c r="G83">
        <v>173.8</v>
      </c>
      <c r="H83">
        <v>-2186.8000000000002</v>
      </c>
      <c r="I83">
        <v>-162.63999999999999</v>
      </c>
      <c r="J83">
        <v>-229.89</v>
      </c>
      <c r="K83">
        <v>-290.02999999999997</v>
      </c>
    </row>
    <row r="84" spans="1:11" s="6" customFormat="1" x14ac:dyDescent="0.2">
      <c r="A84" s="6" t="s">
        <v>34</v>
      </c>
      <c r="B84">
        <v>-181.16</v>
      </c>
      <c r="C84">
        <v>0.52</v>
      </c>
      <c r="D84">
        <v>-84.2</v>
      </c>
      <c r="E84">
        <v>-216.62</v>
      </c>
      <c r="F84">
        <v>-27</v>
      </c>
      <c r="G84">
        <v>-291.06</v>
      </c>
      <c r="H84">
        <v>2109.33</v>
      </c>
      <c r="I84">
        <v>-23.08</v>
      </c>
      <c r="J84">
        <v>-27.21</v>
      </c>
      <c r="K84">
        <v>-28.84</v>
      </c>
    </row>
    <row r="85" spans="1:11" s="1" customFormat="1" x14ac:dyDescent="0.2">
      <c r="A85" s="6" t="s">
        <v>35</v>
      </c>
      <c r="B85">
        <v>-8.44</v>
      </c>
      <c r="C85">
        <v>18.89</v>
      </c>
      <c r="D85">
        <v>4.9400000000000004</v>
      </c>
      <c r="E85">
        <v>-16.98</v>
      </c>
      <c r="F85">
        <v>-1.34</v>
      </c>
      <c r="G85">
        <v>21.67</v>
      </c>
      <c r="H85">
        <v>-38.26</v>
      </c>
      <c r="I85">
        <v>-6.92</v>
      </c>
      <c r="J85">
        <v>2.12</v>
      </c>
      <c r="K85">
        <v>-7.38</v>
      </c>
    </row>
    <row r="86" spans="1:11" x14ac:dyDescent="0.2">
      <c r="A86" s="6"/>
    </row>
    <row r="87" spans="1:11" x14ac:dyDescent="0.2">
      <c r="A87" s="6"/>
    </row>
    <row r="88" spans="1:11" x14ac:dyDescent="0.2">
      <c r="A88" s="6"/>
    </row>
    <row r="89" spans="1:11" x14ac:dyDescent="0.2">
      <c r="A89" s="6"/>
    </row>
    <row r="90" spans="1:11" s="1" customFormat="1" x14ac:dyDescent="0.2">
      <c r="A90" s="1" t="s">
        <v>77</v>
      </c>
      <c r="B90">
        <v>766.4</v>
      </c>
      <c r="C90">
        <v>527.54999999999995</v>
      </c>
      <c r="D90">
        <v>443.05</v>
      </c>
      <c r="E90">
        <v>603.45000000000005</v>
      </c>
      <c r="F90">
        <v>293.45</v>
      </c>
      <c r="G90">
        <v>862.95</v>
      </c>
      <c r="H90">
        <v>711.4</v>
      </c>
      <c r="I90">
        <v>595.20000000000005</v>
      </c>
      <c r="J90">
        <v>803.15</v>
      </c>
      <c r="K90">
        <v>815.6</v>
      </c>
    </row>
    <row r="92" spans="1:11" s="1" customFormat="1" x14ac:dyDescent="0.2">
      <c r="A92" s="1" t="s">
        <v>76</v>
      </c>
    </row>
    <row r="93" spans="1:11" x14ac:dyDescent="0.2">
      <c r="A93" s="4" t="s">
        <v>89</v>
      </c>
      <c r="B93" s="24">
        <v>6.95</v>
      </c>
      <c r="C93" s="24">
        <v>6.95</v>
      </c>
      <c r="D93" s="24">
        <v>6.74</v>
      </c>
      <c r="E93" s="24">
        <v>6.48</v>
      </c>
      <c r="F93" s="24">
        <v>6.49</v>
      </c>
      <c r="G93" s="24">
        <v>6.19</v>
      </c>
      <c r="H93" s="24">
        <v>8.36</v>
      </c>
      <c r="I93" s="24">
        <v>8.43</v>
      </c>
      <c r="J93" s="24">
        <v>8.5</v>
      </c>
      <c r="K93" s="24">
        <v>8.5</v>
      </c>
    </row>
  </sheetData>
  <mergeCells count="2">
    <mergeCell ref="E1:K1"/>
    <mergeCell ref="E2:K2"/>
  </mergeCells>
  <conditionalFormatting sqref="E1:K1">
    <cfRule type="cellIs" dxfId="23" priority="1" operator="notEqual">
      <formula>""</formula>
    </cfRule>
  </conditionalFormatting>
  <hyperlinks>
    <hyperlink ref="E1:K1" r:id="rId1" display="https://www.screener.in/excel/" xr:uid="{00000000-0004-0000-05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Quarters</vt:lpstr>
      <vt:lpstr>Profit &amp; Loss</vt:lpstr>
      <vt:lpstr>Balance Sheet</vt:lpstr>
      <vt:lpstr>Cash Flow</vt:lpstr>
      <vt:lpstr>Customization</vt:lpstr>
      <vt:lpstr>Data Sheet</vt:lpstr>
      <vt:lpstr>UPDATE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Jagadeesh J</cp:lastModifiedBy>
  <cp:lastPrinted>2012-12-06T18:14:13Z</cp:lastPrinted>
  <dcterms:created xsi:type="dcterms:W3CDTF">2012-08-17T09:55:37Z</dcterms:created>
  <dcterms:modified xsi:type="dcterms:W3CDTF">2025-07-22T10:39:22Z</dcterms:modified>
</cp:coreProperties>
</file>