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ocuments\Stock\Laurus Labs\VP Public Thread\"/>
    </mc:Choice>
  </mc:AlternateContent>
  <xr:revisionPtr revIDLastSave="0" documentId="13_ncr:1_{6B700935-BCF8-4105-8C68-4B3EEFEA5834}" xr6:coauthVersionLast="45" xr6:coauthVersionMax="45" xr10:uidLastSave="{00000000-0000-0000-0000-000000000000}"/>
  <bookViews>
    <workbookView xWindow="810" yWindow="-120" windowWidth="19800" windowHeight="11760" xr2:uid="{180CF605-BDB6-430F-A3AD-FB03601DFE0A}"/>
  </bookViews>
  <sheets>
    <sheet name="ARV" sheetId="2" r:id="rId1"/>
    <sheet name="Oncology" sheetId="9" r:id="rId2"/>
    <sheet name="Non-ARV, non-Onco" sheetId="10" r:id="rId3"/>
    <sheet name="Hep-C" sheetId="11" r:id="rId4"/>
    <sheet name="Others (Neutra, etc)" sheetId="12" r:id="rId5"/>
  </sheets>
  <definedNames>
    <definedName name="_xlnm._FilterDatabase" localSheetId="0" hidden="1">ARV!$G$3:$G$21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2" l="1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B5" i="12"/>
  <c r="B6" i="12" s="1"/>
  <c r="B7" i="12" s="1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K8" i="11"/>
  <c r="F8" i="11"/>
  <c r="K7" i="11"/>
  <c r="F7" i="11"/>
  <c r="K6" i="11"/>
  <c r="F6" i="11"/>
  <c r="K5" i="11"/>
  <c r="F5" i="11"/>
  <c r="B5" i="11"/>
  <c r="B6" i="11" s="1"/>
  <c r="B7" i="11" s="1"/>
  <c r="B8" i="11" s="1"/>
  <c r="K4" i="11"/>
  <c r="F4" i="11"/>
  <c r="K58" i="10"/>
  <c r="F58" i="10"/>
  <c r="F57" i="10"/>
  <c r="F56" i="10"/>
  <c r="F55" i="10"/>
  <c r="F54" i="10"/>
  <c r="F53" i="10"/>
  <c r="K52" i="10"/>
  <c r="F52" i="10"/>
  <c r="K51" i="10"/>
  <c r="F51" i="10"/>
  <c r="K50" i="10"/>
  <c r="F50" i="10"/>
  <c r="L49" i="10"/>
  <c r="K49" i="10"/>
  <c r="F49" i="10"/>
  <c r="F48" i="10"/>
  <c r="K47" i="10"/>
  <c r="F47" i="10"/>
  <c r="L46" i="10"/>
  <c r="K46" i="10"/>
  <c r="F46" i="10"/>
  <c r="L45" i="10"/>
  <c r="K45" i="10"/>
  <c r="F45" i="10"/>
  <c r="L44" i="10"/>
  <c r="K44" i="10"/>
  <c r="F44" i="10"/>
  <c r="K43" i="10"/>
  <c r="F43" i="10"/>
  <c r="F42" i="10"/>
  <c r="K41" i="10"/>
  <c r="F41" i="10"/>
  <c r="K40" i="10"/>
  <c r="F40" i="10"/>
  <c r="K39" i="10"/>
  <c r="F39" i="10"/>
  <c r="K38" i="10"/>
  <c r="F38" i="10"/>
  <c r="F37" i="10"/>
  <c r="K36" i="10"/>
  <c r="F36" i="10"/>
  <c r="K35" i="10"/>
  <c r="F35" i="10"/>
  <c r="L34" i="10"/>
  <c r="K34" i="10"/>
  <c r="F34" i="10"/>
  <c r="K33" i="10"/>
  <c r="F33" i="10"/>
  <c r="F32" i="10"/>
  <c r="K31" i="10"/>
  <c r="F31" i="10"/>
  <c r="K30" i="10"/>
  <c r="F30" i="10"/>
  <c r="K29" i="10"/>
  <c r="F29" i="10"/>
  <c r="L28" i="10"/>
  <c r="K28" i="10"/>
  <c r="F28" i="10"/>
  <c r="K27" i="10"/>
  <c r="F27" i="10"/>
  <c r="L26" i="10"/>
  <c r="K26" i="10"/>
  <c r="F26" i="10"/>
  <c r="K25" i="10"/>
  <c r="F25" i="10"/>
  <c r="K24" i="10"/>
  <c r="F24" i="10"/>
  <c r="L23" i="10"/>
  <c r="K23" i="10"/>
  <c r="F23" i="10"/>
  <c r="K22" i="10"/>
  <c r="F22" i="10"/>
  <c r="L21" i="10"/>
  <c r="K21" i="10"/>
  <c r="F21" i="10"/>
  <c r="K20" i="10"/>
  <c r="F20" i="10"/>
  <c r="K19" i="10"/>
  <c r="F19" i="10"/>
  <c r="K18" i="10"/>
  <c r="F18" i="10"/>
  <c r="K17" i="10"/>
  <c r="F17" i="10"/>
  <c r="K16" i="10"/>
  <c r="F16" i="10"/>
  <c r="L15" i="10"/>
  <c r="K15" i="10"/>
  <c r="F15" i="10"/>
  <c r="L14" i="10"/>
  <c r="K14" i="10"/>
  <c r="F14" i="10"/>
  <c r="L13" i="10"/>
  <c r="K13" i="10"/>
  <c r="F13" i="10"/>
  <c r="L12" i="10"/>
  <c r="K12" i="10"/>
  <c r="F12" i="10"/>
  <c r="L11" i="10"/>
  <c r="K11" i="10"/>
  <c r="F11" i="10"/>
  <c r="K10" i="10"/>
  <c r="F10" i="10"/>
  <c r="K9" i="10"/>
  <c r="F9" i="10"/>
  <c r="K8" i="10"/>
  <c r="F8" i="10"/>
  <c r="L7" i="10"/>
  <c r="K7" i="10"/>
  <c r="F7" i="10"/>
  <c r="K6" i="10"/>
  <c r="F6" i="10"/>
  <c r="L5" i="10"/>
  <c r="K5" i="10"/>
  <c r="F5" i="10"/>
  <c r="B5" i="10"/>
  <c r="B6" i="10" s="1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K4" i="10"/>
  <c r="F4" i="10"/>
  <c r="K28" i="9"/>
  <c r="F28" i="9"/>
  <c r="K27" i="9"/>
  <c r="F27" i="9"/>
  <c r="K26" i="9"/>
  <c r="F26" i="9"/>
  <c r="K25" i="9"/>
  <c r="F25" i="9"/>
  <c r="K24" i="9"/>
  <c r="F24" i="9"/>
  <c r="F23" i="9"/>
  <c r="K22" i="9"/>
  <c r="F22" i="9"/>
  <c r="K21" i="9"/>
  <c r="F21" i="9"/>
  <c r="F20" i="9"/>
  <c r="K19" i="9"/>
  <c r="F19" i="9"/>
  <c r="F18" i="9"/>
  <c r="K17" i="9"/>
  <c r="F17" i="9"/>
  <c r="K16" i="9"/>
  <c r="F16" i="9"/>
  <c r="K15" i="9"/>
  <c r="F15" i="9"/>
  <c r="K14" i="9"/>
  <c r="F14" i="9"/>
  <c r="K13" i="9"/>
  <c r="F13" i="9"/>
  <c r="K12" i="9"/>
  <c r="F12" i="9"/>
  <c r="K11" i="9"/>
  <c r="F11" i="9"/>
  <c r="K10" i="9"/>
  <c r="F10" i="9"/>
  <c r="K9" i="9"/>
  <c r="F9" i="9"/>
  <c r="K8" i="9"/>
  <c r="F8" i="9"/>
  <c r="K7" i="9"/>
  <c r="F7" i="9"/>
  <c r="K6" i="9"/>
  <c r="F6" i="9"/>
  <c r="K5" i="9"/>
  <c r="F5" i="9"/>
  <c r="B5" i="9"/>
  <c r="B6" i="9" s="1"/>
  <c r="B7" i="9" s="1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K4" i="9"/>
  <c r="F4" i="9"/>
  <c r="K4" i="2" l="1"/>
  <c r="K5" i="2"/>
  <c r="K6" i="2"/>
  <c r="K7" i="2"/>
  <c r="K8" i="2"/>
  <c r="K9" i="2"/>
  <c r="K10" i="2"/>
  <c r="K11" i="2"/>
  <c r="K12" i="2"/>
  <c r="K13" i="2"/>
  <c r="K14" i="2"/>
  <c r="K16" i="2"/>
  <c r="K15" i="2"/>
  <c r="K17" i="2"/>
  <c r="K18" i="2"/>
  <c r="K20" i="2"/>
  <c r="K21" i="2"/>
  <c r="F19" i="2" l="1"/>
  <c r="F14" i="2"/>
  <c r="F13" i="2"/>
  <c r="F11" i="2"/>
  <c r="F10" i="2"/>
  <c r="F7" i="2"/>
  <c r="F12" i="2"/>
  <c r="F9" i="2"/>
  <c r="F4" i="2"/>
  <c r="F20" i="2"/>
  <c r="F15" i="2"/>
  <c r="F5" i="2"/>
  <c r="F21" i="2"/>
  <c r="F18" i="2"/>
  <c r="F17" i="2"/>
  <c r="F16" i="2"/>
  <c r="F8" i="2"/>
  <c r="F6" i="2"/>
  <c r="B5" i="2" l="1"/>
  <c r="B6" i="2" s="1"/>
  <c r="B7" i="2" l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l="1"/>
  <c r="B19" i="2" s="1"/>
  <c r="B20" i="2" s="1"/>
  <c r="B21" i="2" s="1"/>
</calcChain>
</file>

<file path=xl/sharedStrings.xml><?xml version="1.0" encoding="utf-8"?>
<sst xmlns="http://schemas.openxmlformats.org/spreadsheetml/2006/main" count="664" uniqueCount="196">
  <si>
    <t>Product Name</t>
  </si>
  <si>
    <t>Montelukast Sodium</t>
  </si>
  <si>
    <t>Gemcitabine Hydrochloride</t>
  </si>
  <si>
    <t>Curcumin</t>
  </si>
  <si>
    <t>Clopidogrel Bisulfate</t>
  </si>
  <si>
    <t>Pterostilbene</t>
  </si>
  <si>
    <t>Resveratrol</t>
  </si>
  <si>
    <t>Epyrron-OPL</t>
  </si>
  <si>
    <t>Metformin Hydrochloride</t>
  </si>
  <si>
    <t>Dabigatran Etexilate Mesylate</t>
  </si>
  <si>
    <t>Sitagliptin Phosphate</t>
  </si>
  <si>
    <t>Sofosbuvir</t>
  </si>
  <si>
    <t>Biperiden Hydrochloride</t>
  </si>
  <si>
    <t>Curcuminoids</t>
  </si>
  <si>
    <t>Canagliflozin</t>
  </si>
  <si>
    <t>Dapagliflozin</t>
  </si>
  <si>
    <t>Empagliflozin</t>
  </si>
  <si>
    <t>Tetrahydrocurcumin</t>
  </si>
  <si>
    <t>Carboplatin</t>
  </si>
  <si>
    <t>Felbamate</t>
  </si>
  <si>
    <t>Irinotecan Hydrochloride Trihydrate</t>
  </si>
  <si>
    <t>Docetaxel</t>
  </si>
  <si>
    <t>Pemetrexed Disodium Dihydrate</t>
  </si>
  <si>
    <t>Azacitidine</t>
  </si>
  <si>
    <t>Bortezomib</t>
  </si>
  <si>
    <t>Dexrazoxane Hydrochloride</t>
  </si>
  <si>
    <t>Erlotinib Hydrochloride</t>
  </si>
  <si>
    <t>Sunitinib Maleate</t>
  </si>
  <si>
    <t>Bimatoprost</t>
  </si>
  <si>
    <t>Eptifibatide Acetate</t>
  </si>
  <si>
    <t>Travoprost</t>
  </si>
  <si>
    <t>Gefitinib</t>
  </si>
  <si>
    <t>Latanoprost</t>
  </si>
  <si>
    <t>Thalidomide</t>
  </si>
  <si>
    <t>Imatinib Mesylate</t>
  </si>
  <si>
    <t>Capecitabine</t>
  </si>
  <si>
    <t>Esomeprazole Magnesium Dihydrate</t>
  </si>
  <si>
    <t>Daclatasvir Dihydrochloride</t>
  </si>
  <si>
    <t>Enzalutamide</t>
  </si>
  <si>
    <t>Plerixafor</t>
  </si>
  <si>
    <t>Velpatasvir</t>
  </si>
  <si>
    <t>Brimonidine Tartrate</t>
  </si>
  <si>
    <t>Temozolomide</t>
  </si>
  <si>
    <t>Pterostilbene Caffeine Co-Crystals</t>
  </si>
  <si>
    <t>Tenofovir Disoproxil Phosphate</t>
  </si>
  <si>
    <t>Tenofovir Disoproxil Succinate</t>
  </si>
  <si>
    <t>Oxaliplatin</t>
  </si>
  <si>
    <t>Temsirolimus</t>
  </si>
  <si>
    <t>Cabazitaxel</t>
  </si>
  <si>
    <t>Cisplatin</t>
  </si>
  <si>
    <t>Ticagrelor</t>
  </si>
  <si>
    <t>Piceatannol</t>
  </si>
  <si>
    <t>Carfilzomib</t>
  </si>
  <si>
    <t>Abiraterone Acetate</t>
  </si>
  <si>
    <t>Pregabalin</t>
  </si>
  <si>
    <t>Levetiracetam</t>
  </si>
  <si>
    <t>Ivacaftor</t>
  </si>
  <si>
    <t>Pazopanib Hydrochloride</t>
  </si>
  <si>
    <t>Abametapir</t>
  </si>
  <si>
    <t>Homotropine Methylbromide</t>
  </si>
  <si>
    <t>Sl No</t>
  </si>
  <si>
    <t>Type</t>
  </si>
  <si>
    <t>Genistein</t>
  </si>
  <si>
    <t xml:space="preserve">Oseltamivir Phosphate	</t>
  </si>
  <si>
    <t>Synoxyl HSS</t>
  </si>
  <si>
    <t>Sacubitril Sodium</t>
  </si>
  <si>
    <t>Sacubitril-Valsartan Trisodium Complex</t>
  </si>
  <si>
    <t>Pemetrexed Diacid Dihydrate</t>
  </si>
  <si>
    <t>Melatonin</t>
  </si>
  <si>
    <t>ARV API</t>
  </si>
  <si>
    <t>Diabetes</t>
  </si>
  <si>
    <t>CNS</t>
  </si>
  <si>
    <t>Butyl Resourcinol</t>
  </si>
  <si>
    <t>Sacubitril Calcium</t>
  </si>
  <si>
    <t>?</t>
  </si>
  <si>
    <t>20+</t>
  </si>
  <si>
    <t>10+</t>
  </si>
  <si>
    <t>Atropine Sulfate Monohydrate</t>
  </si>
  <si>
    <t>15+</t>
  </si>
  <si>
    <t>No of (US) 
DMF players</t>
  </si>
  <si>
    <t>Others (Neutra, etc)</t>
  </si>
  <si>
    <t>Oncology API</t>
  </si>
  <si>
    <t>Tenofovir Alafenamide Hemifumarate (TAF)</t>
  </si>
  <si>
    <t>Hep C</t>
  </si>
  <si>
    <t>Sub-Type</t>
  </si>
  <si>
    <t>Derm</t>
  </si>
  <si>
    <t>Leukemia</t>
  </si>
  <si>
    <t>Lung &amp; pancreatic</t>
  </si>
  <si>
    <t>Lung</t>
  </si>
  <si>
    <t xml:space="preserve">Cinacalcet Hydrochloride  </t>
  </si>
  <si>
    <t xml:space="preserve">Atorvastatin Calcium Trihydrate  </t>
  </si>
  <si>
    <t xml:space="preserve">Vildagliptin  </t>
  </si>
  <si>
    <t>Pantoprazole Sodium Sesquihydrate</t>
  </si>
  <si>
    <t xml:space="preserve">Velpatasvir Premix  </t>
  </si>
  <si>
    <t xml:space="preserve">Pirfenidone  </t>
  </si>
  <si>
    <t>Medetomidine</t>
  </si>
  <si>
    <t>Mirtazapine</t>
  </si>
  <si>
    <t>Valsartan</t>
  </si>
  <si>
    <t>Ceritinib</t>
  </si>
  <si>
    <t>Ethyl β-apo-8'-carotenoate</t>
  </si>
  <si>
    <t>Renal</t>
  </si>
  <si>
    <t xml:space="preserve">Antidepressant </t>
  </si>
  <si>
    <t>Anesthetic and analgesic</t>
  </si>
  <si>
    <t>Reflux esophagitis</t>
  </si>
  <si>
    <t>Rosuvastatin Calcium (Crestor/statin)</t>
  </si>
  <si>
    <t>Cardio</t>
  </si>
  <si>
    <t>Blood pressure</t>
  </si>
  <si>
    <t xml:space="preserve">Sennosides  </t>
  </si>
  <si>
    <t xml:space="preserve">Sterol Mixture  </t>
  </si>
  <si>
    <t xml:space="preserve">Sytenol-A  </t>
  </si>
  <si>
    <t xml:space="preserve">Digoxin  </t>
  </si>
  <si>
    <t>Synoxyl-HSS</t>
  </si>
  <si>
    <t>Etoricoxib</t>
  </si>
  <si>
    <t>Sitagliptin Hydrochloride Monohydrate</t>
  </si>
  <si>
    <t>Ursodiol</t>
  </si>
  <si>
    <t>Amlodipine Besylate</t>
  </si>
  <si>
    <t>Garcinia</t>
  </si>
  <si>
    <t>Losartan Potassium</t>
  </si>
  <si>
    <t>Turmerone Complex</t>
  </si>
  <si>
    <t>Clopidogrel Hydrochloride</t>
  </si>
  <si>
    <t>Sitagliptin</t>
  </si>
  <si>
    <t>Etoricoxib PTSA</t>
  </si>
  <si>
    <t>Pain (arthritis)</t>
  </si>
  <si>
    <t>Constipation</t>
  </si>
  <si>
    <t>Liver</t>
  </si>
  <si>
    <t>All Capacities are in Kg/day</t>
  </si>
  <si>
    <t xml:space="preserve">Gabapentin  </t>
  </si>
  <si>
    <t xml:space="preserve"> Idiopathic pulmn fibrosis</t>
  </si>
  <si>
    <t>Ovarian, lung, head &amp; neck</t>
  </si>
  <si>
    <t>Malaria</t>
  </si>
  <si>
    <t>Anti-aging</t>
  </si>
  <si>
    <t>Asthma</t>
  </si>
  <si>
    <t>Influenza</t>
  </si>
  <si>
    <t>Epilepsy</t>
  </si>
  <si>
    <t>Anticoagulant</t>
  </si>
  <si>
    <t>Pancreatic</t>
  </si>
  <si>
    <t>Testicular, ovarian, cervical, breast, bladder, H&amp;N, esophageal, lung</t>
  </si>
  <si>
    <t>Parkinson's</t>
  </si>
  <si>
    <t>Stomach ulcers</t>
  </si>
  <si>
    <t>Breast, gastric, colorectal</t>
  </si>
  <si>
    <t>Amblyopia (lazy eyes)</t>
  </si>
  <si>
    <t>Colon</t>
  </si>
  <si>
    <t>Prostate</t>
  </si>
  <si>
    <t>Multiple myeloma</t>
  </si>
  <si>
    <t>Lung &amp; mesothelioma</t>
  </si>
  <si>
    <t xml:space="preserve">Breast, H&amp;N, stomach, prostate &amp;lung </t>
  </si>
  <si>
    <t>Multiple myeloma &amp; MDS</t>
  </si>
  <si>
    <t>Gastro, kidney &amp; pancreatic</t>
  </si>
  <si>
    <t>Glaucoma</t>
  </si>
  <si>
    <t>Insomnia</t>
  </si>
  <si>
    <t>Head lice</t>
  </si>
  <si>
    <t>Cystic fibrosis</t>
  </si>
  <si>
    <t>Brain</t>
  </si>
  <si>
    <t>Colon &amp; rectal</t>
  </si>
  <si>
    <t>Malignant pleural mesothelioma</t>
  </si>
  <si>
    <t>Non-Hodgkin lymphoma &amp; multiple myeloma</t>
  </si>
  <si>
    <t>Gasto</t>
  </si>
  <si>
    <t>Multiple myeloma &amp; mantle cell lymphoma</t>
  </si>
  <si>
    <t>Cardio &amp; breast</t>
  </si>
  <si>
    <t>Lamivudine (3TC)</t>
  </si>
  <si>
    <t>Emtricitabine (FTC)</t>
  </si>
  <si>
    <t>Efavirenz (EFV)</t>
  </si>
  <si>
    <t>Dolutegravir Sodium (DTG)</t>
  </si>
  <si>
    <t>Darunavir Amorphous (DRV)</t>
  </si>
  <si>
    <t>Darunavir Ethanolate (DRV)</t>
  </si>
  <si>
    <t>Atazanavir Sulfate (ATV)</t>
  </si>
  <si>
    <t>Ritonavir (RTV)</t>
  </si>
  <si>
    <t>Lopinavir (LPV)</t>
  </si>
  <si>
    <t>Abacavir Sulfate (ABC)</t>
  </si>
  <si>
    <t>Elvitegravir  (EVG)</t>
  </si>
  <si>
    <t>immunodeficiency &amp; virus</t>
  </si>
  <si>
    <t>Raltegravir Potassium (RAL)</t>
  </si>
  <si>
    <t>Nucleoside RT Inhibitors</t>
  </si>
  <si>
    <t>Non-Nucleoside RT Inhibitors</t>
  </si>
  <si>
    <t>Protease Inhibitors</t>
  </si>
  <si>
    <t>Integrase Inhibitors</t>
  </si>
  <si>
    <t>Telaprevir</t>
  </si>
  <si>
    <t>Disc: Treat only as indicative, can be totally off too; this is to help us in scuttlebutt with domain experts</t>
  </si>
  <si>
    <t>Trend</t>
  </si>
  <si>
    <t>API Market Size 
($ mn)</t>
  </si>
  <si>
    <t>PharmaCompass
API Ref Price
(approx $ per Kg)</t>
  </si>
  <si>
    <r>
      <t>Lenalidomide (</t>
    </r>
    <r>
      <rPr>
        <b/>
        <sz val="10"/>
        <rFont val="Calibri"/>
        <family val="2"/>
        <scheme val="minor"/>
      </rPr>
      <t>Revlimid</t>
    </r>
    <r>
      <rPr>
        <sz val="10"/>
        <rFont val="Calibri"/>
        <family val="2"/>
        <scheme val="minor"/>
      </rPr>
      <t>)</t>
    </r>
  </si>
  <si>
    <t>5+</t>
  </si>
  <si>
    <t>Cobicistat  (COBI)</t>
  </si>
  <si>
    <t>Rilpivirine Hydrochloride (RPV)</t>
  </si>
  <si>
    <t>Tenofovir Disoproxil Fumarate (TDF)</t>
  </si>
  <si>
    <t>Individual Capacities are indicative, ONLY/FUNGIBLE on demand?</t>
  </si>
  <si>
    <r>
      <t xml:space="preserve">2020
</t>
    </r>
    <r>
      <rPr>
        <b/>
        <sz val="10"/>
        <color theme="1" tint="0.499984740745262"/>
        <rFont val="Calibri"/>
        <family val="2"/>
        <scheme val="minor"/>
      </rPr>
      <t>(kg/day)</t>
    </r>
  </si>
  <si>
    <r>
      <t xml:space="preserve">2017
</t>
    </r>
    <r>
      <rPr>
        <b/>
        <sz val="10"/>
        <color theme="1" tint="0.499984740745262"/>
        <rFont val="Calibri"/>
        <family val="2"/>
        <scheme val="minor"/>
      </rPr>
      <t>(kg/day)</t>
    </r>
  </si>
  <si>
    <t>25+</t>
  </si>
  <si>
    <t>Hydroxychloroquinine Sulfate (HCQ)</t>
  </si>
  <si>
    <t>Nicotinamide Riboside Chloride</t>
  </si>
  <si>
    <t>Macitentan</t>
  </si>
  <si>
    <t>Non-ARV, non-Onco API</t>
  </si>
  <si>
    <t>Total Approvals (all 6 Units)</t>
  </si>
  <si>
    <t>Laurus 
Potential
($ mn p.a.)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</si>
</sst>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#,##0.0"/>
    <numFmt numFmtId="165" formatCode="0.0"/>
    <numFmt numFmtId="166" formatCode="_ * #,##0.0_ ;_ * \-#,##0.0_ ;_ * &quot;-&quot;??_ ;_ @_ "/>
    <numFmt numFmtId="167" formatCode="_ * #,##0_ ;_ * \-#,##0_ ;_ * \-??_ ;_ @_ "/>
    <numFmt numFmtId="168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name val="Calibri"/>
      <family val="2"/>
      <charset val="1"/>
    </font>
    <font>
      <sz val="10"/>
      <name val="Calibri"/>
      <family val="2"/>
    </font>
    <font>
      <b/>
      <sz val="10"/>
      <color theme="1" tint="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rgb="FFD9D9D9"/>
      </top>
      <bottom style="thin">
        <color rgb="FFD9D9D9"/>
      </bottom>
      <diagonal/>
    </border>
  </borders>
  <cellStyleXfs count="4">
    <xf numFmtId="0" fontId="0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1" fontId="2" fillId="0" borderId="1" xfId="1" applyNumberFormat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 vertical="center"/>
    </xf>
    <xf numFmtId="0" fontId="4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center" vertical="center" wrapText="1"/>
    </xf>
    <xf numFmtId="3" fontId="4" fillId="2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166" fontId="10" fillId="4" borderId="1" xfId="2" applyNumberFormat="1" applyFont="1" applyFill="1" applyBorder="1" applyAlignment="1">
      <alignment horizontal="right" vertical="center"/>
    </xf>
    <xf numFmtId="166" fontId="5" fillId="4" borderId="1" xfId="2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49" fontId="4" fillId="2" borderId="0" xfId="1" applyNumberFormat="1" applyFont="1" applyFill="1" applyBorder="1" applyAlignment="1">
      <alignment horizontal="right" vertical="center" wrapText="1"/>
    </xf>
    <xf numFmtId="167" fontId="11" fillId="0" borderId="2" xfId="2" applyNumberFormat="1" applyFont="1" applyBorder="1" applyAlignment="1" applyProtection="1">
      <alignment horizontal="right"/>
    </xf>
    <xf numFmtId="3" fontId="3" fillId="0" borderId="0" xfId="0" applyNumberFormat="1" applyFont="1" applyFill="1" applyBorder="1" applyAlignment="1">
      <alignment horizontal="right" vertical="center"/>
    </xf>
    <xf numFmtId="168" fontId="5" fillId="0" borderId="1" xfId="2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166" fontId="5" fillId="4" borderId="1" xfId="2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0" fontId="5" fillId="0" borderId="2" xfId="0" applyFont="1" applyFill="1" applyBorder="1" applyAlignment="1">
      <alignment horizontal="right" vertical="center"/>
    </xf>
    <xf numFmtId="168" fontId="5" fillId="0" borderId="2" xfId="2" applyNumberFormat="1" applyFont="1" applyFill="1" applyBorder="1" applyAlignment="1">
      <alignment horizontal="right"/>
    </xf>
    <xf numFmtId="167" fontId="11" fillId="0" borderId="1" xfId="2" applyNumberFormat="1" applyFont="1" applyBorder="1" applyAlignment="1" applyProtection="1">
      <alignment horizontal="right"/>
    </xf>
    <xf numFmtId="0" fontId="7" fillId="0" borderId="2" xfId="0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164" fontId="9" fillId="3" borderId="0" xfId="0" applyNumberFormat="1" applyFont="1" applyFill="1" applyBorder="1" applyAlignment="1">
      <alignment horizontal="center" vertical="center"/>
    </xf>
    <xf numFmtId="164" fontId="4" fillId="2" borderId="0" xfId="1" applyNumberFormat="1" applyFont="1" applyFill="1" applyAlignment="1">
      <alignment horizontal="center" vertical="center" wrapText="1"/>
    </xf>
  </cellXfs>
  <cellStyles count="4">
    <cellStyle name="Comma" xfId="2" builtinId="3"/>
    <cellStyle name="Comma 2" xfId="3" xr:uid="{7F41FE0A-E3DD-4C38-931C-F1EC037A1867}"/>
    <cellStyle name="Normal" xfId="0" builtinId="0"/>
    <cellStyle name="Normal 2" xfId="1" xr:uid="{A802BB41-814D-4C30-8DD2-30B802C95CAC}"/>
  </cellStyles>
  <dxfs count="15">
    <dxf>
      <font>
        <color rgb="FFC00000"/>
      </font>
    </dxf>
    <dxf>
      <font>
        <color rgb="FF00B050"/>
      </font>
    </dxf>
    <dxf>
      <font>
        <color theme="0" tint="-0.499984740745262"/>
      </font>
    </dxf>
    <dxf>
      <font>
        <color rgb="FFC00000"/>
      </font>
    </dxf>
    <dxf>
      <font>
        <color rgb="FF00B050"/>
      </font>
    </dxf>
    <dxf>
      <font>
        <color theme="0" tint="-0.499984740745262"/>
      </font>
    </dxf>
    <dxf>
      <font>
        <color rgb="FFC00000"/>
      </font>
    </dxf>
    <dxf>
      <font>
        <color rgb="FF00B050"/>
      </font>
    </dxf>
    <dxf>
      <font>
        <color theme="0" tint="-0.499984740745262"/>
      </font>
    </dxf>
    <dxf>
      <font>
        <color rgb="FFC00000"/>
      </font>
    </dxf>
    <dxf>
      <font>
        <color rgb="FF00B050"/>
      </font>
    </dxf>
    <dxf>
      <font>
        <color theme="0" tint="-0.499984740745262"/>
      </font>
    </dxf>
    <dxf>
      <font>
        <color rgb="FFC00000"/>
      </font>
    </dxf>
    <dxf>
      <font>
        <color rgb="FF00B050"/>
      </font>
    </dxf>
    <dxf>
      <font>
        <color theme="0" tint="-0.499984740745262"/>
      </font>
    </dxf>
  </dxfs>
  <tableStyles count="0" defaultTableStyle="TableStyleMedium2" defaultPivotStyle="PivotStyleLight16"/>
  <colors>
    <mruColors>
      <color rgb="FFFFFF99"/>
      <color rgb="FFFFFF66"/>
      <color rgb="FFCCCCFF"/>
      <color rgb="FFCC99FF"/>
      <color rgb="FF9966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1D36A-4643-4C55-80C2-97ACAA6FEA72}">
  <dimension ref="B2:P25"/>
  <sheetViews>
    <sheetView showGridLines="0" tabSelected="1" zoomScale="80" zoomScaleNormal="80" workbookViewId="0">
      <selection activeCell="B3" sqref="B3"/>
    </sheetView>
  </sheetViews>
  <sheetFormatPr defaultRowHeight="12.75" x14ac:dyDescent="0.2"/>
  <cols>
    <col min="1" max="1" width="1.7109375" style="2" customWidth="1"/>
    <col min="2" max="2" width="6" style="1" customWidth="1"/>
    <col min="3" max="3" width="38" style="2" customWidth="1"/>
    <col min="4" max="4" width="10.140625" style="4" customWidth="1"/>
    <col min="5" max="5" width="10.140625" style="5" customWidth="1"/>
    <col min="6" max="6" width="5.7109375" style="5" customWidth="1"/>
    <col min="7" max="7" width="22.28515625" style="23" customWidth="1"/>
    <col min="8" max="8" width="25.140625" style="6" customWidth="1"/>
    <col min="9" max="9" width="10.85546875" style="28" customWidth="1"/>
    <col min="10" max="10" width="14.7109375" style="6" customWidth="1"/>
    <col min="11" max="11" width="9.42578125" style="26" customWidth="1"/>
    <col min="12" max="12" width="10.140625" style="8" customWidth="1"/>
    <col min="13" max="16384" width="9.140625" style="2"/>
  </cols>
  <sheetData>
    <row r="2" spans="2:14" x14ac:dyDescent="0.2">
      <c r="B2" s="19" t="s">
        <v>125</v>
      </c>
      <c r="D2" s="51" t="s">
        <v>194</v>
      </c>
      <c r="E2" s="51"/>
      <c r="F2" s="51"/>
      <c r="I2" s="33"/>
      <c r="K2" s="33" t="s">
        <v>186</v>
      </c>
    </row>
    <row r="3" spans="2:14" s="7" customFormat="1" ht="38.25" x14ac:dyDescent="0.2">
      <c r="B3" s="14" t="s">
        <v>60</v>
      </c>
      <c r="C3" s="15" t="s">
        <v>0</v>
      </c>
      <c r="D3" s="24" t="s">
        <v>188</v>
      </c>
      <c r="E3" s="24" t="s">
        <v>187</v>
      </c>
      <c r="F3" s="24" t="s">
        <v>178</v>
      </c>
      <c r="G3" s="52" t="s">
        <v>61</v>
      </c>
      <c r="H3" s="17" t="s">
        <v>84</v>
      </c>
      <c r="I3" s="31" t="s">
        <v>79</v>
      </c>
      <c r="J3" s="17" t="s">
        <v>180</v>
      </c>
      <c r="K3" s="18" t="s">
        <v>195</v>
      </c>
      <c r="L3" s="18" t="s">
        <v>179</v>
      </c>
    </row>
    <row r="4" spans="2:14" x14ac:dyDescent="0.2">
      <c r="B4" s="9">
        <v>1</v>
      </c>
      <c r="C4" s="10" t="s">
        <v>185</v>
      </c>
      <c r="D4" s="20">
        <v>2783.34</v>
      </c>
      <c r="E4" s="21">
        <v>2833.33</v>
      </c>
      <c r="F4" s="43" t="str">
        <f t="shared" ref="F4:F21" si="0">IF(E4&lt;&gt;D4, IF(E4&gt;D4, "up", "down"), "flat")</f>
        <v>up</v>
      </c>
      <c r="G4" s="37" t="s">
        <v>69</v>
      </c>
      <c r="H4" s="39" t="s">
        <v>172</v>
      </c>
      <c r="I4" s="30" t="s">
        <v>78</v>
      </c>
      <c r="J4" s="32">
        <v>169</v>
      </c>
      <c r="K4" s="29">
        <f t="shared" ref="K4:K18" si="1">J4*E4*300/10^6</f>
        <v>143.64983100000001</v>
      </c>
      <c r="L4" s="12" t="s">
        <v>74</v>
      </c>
      <c r="N4" s="3"/>
    </row>
    <row r="5" spans="2:14" x14ac:dyDescent="0.2">
      <c r="B5" s="9">
        <f t="shared" ref="B5:B21" si="2">B4+1</f>
        <v>2</v>
      </c>
      <c r="C5" s="10" t="s">
        <v>159</v>
      </c>
      <c r="D5" s="20">
        <v>2388.9</v>
      </c>
      <c r="E5" s="21">
        <v>2055.5700000000002</v>
      </c>
      <c r="F5" s="43" t="str">
        <f t="shared" si="0"/>
        <v>down</v>
      </c>
      <c r="G5" s="37" t="s">
        <v>69</v>
      </c>
      <c r="H5" s="39" t="s">
        <v>172</v>
      </c>
      <c r="I5" s="30" t="s">
        <v>76</v>
      </c>
      <c r="J5" s="32">
        <v>83</v>
      </c>
      <c r="K5" s="29">
        <f t="shared" si="1"/>
        <v>51.183693000000005</v>
      </c>
      <c r="L5" s="11">
        <v>127.8</v>
      </c>
      <c r="N5" s="3"/>
    </row>
    <row r="6" spans="2:14" x14ac:dyDescent="0.2">
      <c r="B6" s="9">
        <f t="shared" si="2"/>
        <v>3</v>
      </c>
      <c r="C6" s="10" t="s">
        <v>161</v>
      </c>
      <c r="D6" s="20">
        <v>8833.31</v>
      </c>
      <c r="E6" s="21">
        <v>1666.67</v>
      </c>
      <c r="F6" s="43" t="str">
        <f t="shared" si="0"/>
        <v>down</v>
      </c>
      <c r="G6" s="37" t="s">
        <v>69</v>
      </c>
      <c r="H6" s="39" t="s">
        <v>173</v>
      </c>
      <c r="I6" s="30" t="s">
        <v>76</v>
      </c>
      <c r="J6" s="32">
        <v>124</v>
      </c>
      <c r="K6" s="29">
        <f t="shared" si="1"/>
        <v>62.000124000000007</v>
      </c>
      <c r="L6" s="11">
        <v>203</v>
      </c>
      <c r="N6" s="3"/>
    </row>
    <row r="7" spans="2:14" x14ac:dyDescent="0.2">
      <c r="B7" s="9">
        <f t="shared" si="2"/>
        <v>4</v>
      </c>
      <c r="C7" s="10" t="s">
        <v>160</v>
      </c>
      <c r="D7" s="20">
        <v>1266.6300000000001</v>
      </c>
      <c r="E7" s="21">
        <v>700</v>
      </c>
      <c r="F7" s="43" t="str">
        <f t="shared" si="0"/>
        <v>down</v>
      </c>
      <c r="G7" s="37" t="s">
        <v>69</v>
      </c>
      <c r="H7" s="39" t="s">
        <v>172</v>
      </c>
      <c r="I7" s="30" t="s">
        <v>76</v>
      </c>
      <c r="J7" s="32">
        <v>372</v>
      </c>
      <c r="K7" s="29">
        <f t="shared" si="1"/>
        <v>78.12</v>
      </c>
      <c r="L7" s="11">
        <v>140</v>
      </c>
      <c r="N7" s="3"/>
    </row>
    <row r="8" spans="2:14" x14ac:dyDescent="0.2">
      <c r="B8" s="9">
        <f t="shared" si="2"/>
        <v>5</v>
      </c>
      <c r="C8" s="10" t="s">
        <v>162</v>
      </c>
      <c r="D8" s="20">
        <v>19.57</v>
      </c>
      <c r="E8" s="21">
        <v>272.27000000000004</v>
      </c>
      <c r="F8" s="43" t="str">
        <f t="shared" si="0"/>
        <v>up</v>
      </c>
      <c r="G8" s="37" t="s">
        <v>69</v>
      </c>
      <c r="H8" s="39" t="s">
        <v>175</v>
      </c>
      <c r="I8" s="30" t="s">
        <v>76</v>
      </c>
      <c r="J8" s="32">
        <v>690</v>
      </c>
      <c r="K8" s="29">
        <f t="shared" si="1"/>
        <v>56.359890000000007</v>
      </c>
      <c r="L8" s="11">
        <v>129.5</v>
      </c>
      <c r="N8" s="3"/>
    </row>
    <row r="9" spans="2:14" x14ac:dyDescent="0.2">
      <c r="B9" s="9">
        <f t="shared" si="2"/>
        <v>6</v>
      </c>
      <c r="C9" s="10" t="s">
        <v>165</v>
      </c>
      <c r="D9" s="20">
        <v>116.66</v>
      </c>
      <c r="E9" s="21">
        <v>166.66000000000003</v>
      </c>
      <c r="F9" s="43" t="str">
        <f t="shared" si="0"/>
        <v>up</v>
      </c>
      <c r="G9" s="37" t="s">
        <v>69</v>
      </c>
      <c r="H9" s="39" t="s">
        <v>174</v>
      </c>
      <c r="I9" s="30" t="s">
        <v>78</v>
      </c>
      <c r="J9" s="32">
        <v>837</v>
      </c>
      <c r="K9" s="29">
        <f t="shared" si="1"/>
        <v>41.848326000000007</v>
      </c>
      <c r="L9" s="12" t="s">
        <v>74</v>
      </c>
      <c r="N9" s="3"/>
    </row>
    <row r="10" spans="2:14" x14ac:dyDescent="0.2">
      <c r="B10" s="9">
        <f t="shared" si="2"/>
        <v>7</v>
      </c>
      <c r="C10" s="10" t="s">
        <v>166</v>
      </c>
      <c r="D10" s="20">
        <v>117.33</v>
      </c>
      <c r="E10" s="21">
        <v>161.32999999999998</v>
      </c>
      <c r="F10" s="43" t="str">
        <f t="shared" si="0"/>
        <v>up</v>
      </c>
      <c r="G10" s="37" t="s">
        <v>69</v>
      </c>
      <c r="H10" s="39" t="s">
        <v>174</v>
      </c>
      <c r="I10" s="30" t="s">
        <v>76</v>
      </c>
      <c r="J10" s="32">
        <v>362</v>
      </c>
      <c r="K10" s="29">
        <f t="shared" si="1"/>
        <v>17.520437999999995</v>
      </c>
      <c r="L10" s="11">
        <v>11.9</v>
      </c>
      <c r="N10" s="3"/>
    </row>
    <row r="11" spans="2:14" x14ac:dyDescent="0.2">
      <c r="B11" s="9">
        <f t="shared" si="2"/>
        <v>8</v>
      </c>
      <c r="C11" s="10" t="s">
        <v>167</v>
      </c>
      <c r="D11" s="20">
        <v>33.33</v>
      </c>
      <c r="E11" s="21">
        <v>138.32999999999998</v>
      </c>
      <c r="F11" s="43" t="str">
        <f t="shared" si="0"/>
        <v>up</v>
      </c>
      <c r="G11" s="37" t="s">
        <v>69</v>
      </c>
      <c r="H11" s="39" t="s">
        <v>174</v>
      </c>
      <c r="I11" s="30" t="s">
        <v>182</v>
      </c>
      <c r="J11" s="32">
        <v>505</v>
      </c>
      <c r="K11" s="29">
        <f t="shared" si="1"/>
        <v>20.956994999999999</v>
      </c>
      <c r="L11" s="11">
        <v>11.9</v>
      </c>
      <c r="N11" s="3"/>
    </row>
    <row r="12" spans="2:14" x14ac:dyDescent="0.2">
      <c r="B12" s="9">
        <f t="shared" si="2"/>
        <v>9</v>
      </c>
      <c r="C12" s="10" t="s">
        <v>168</v>
      </c>
      <c r="D12" s="20">
        <v>150</v>
      </c>
      <c r="E12" s="21">
        <v>100</v>
      </c>
      <c r="F12" s="43" t="str">
        <f t="shared" si="0"/>
        <v>down</v>
      </c>
      <c r="G12" s="37" t="s">
        <v>69</v>
      </c>
      <c r="H12" s="39" t="s">
        <v>172</v>
      </c>
      <c r="I12" s="30" t="s">
        <v>182</v>
      </c>
      <c r="J12" s="32">
        <v>355</v>
      </c>
      <c r="K12" s="29">
        <f t="shared" si="1"/>
        <v>10.65</v>
      </c>
      <c r="L12" s="11">
        <v>30</v>
      </c>
      <c r="N12" s="3"/>
    </row>
    <row r="13" spans="2:14" x14ac:dyDescent="0.2">
      <c r="B13" s="9">
        <f t="shared" si="2"/>
        <v>10</v>
      </c>
      <c r="C13" s="10" t="s">
        <v>82</v>
      </c>
      <c r="D13" s="20">
        <v>20.67</v>
      </c>
      <c r="E13" s="21">
        <v>89</v>
      </c>
      <c r="F13" s="43" t="str">
        <f t="shared" si="0"/>
        <v>up</v>
      </c>
      <c r="G13" s="37" t="s">
        <v>69</v>
      </c>
      <c r="H13" s="39" t="s">
        <v>172</v>
      </c>
      <c r="I13" s="30" t="s">
        <v>76</v>
      </c>
      <c r="J13" s="32">
        <v>5138</v>
      </c>
      <c r="K13" s="29">
        <f t="shared" si="1"/>
        <v>137.18459999999999</v>
      </c>
      <c r="L13" s="11">
        <v>106.4</v>
      </c>
      <c r="N13" s="3"/>
    </row>
    <row r="14" spans="2:14" x14ac:dyDescent="0.2">
      <c r="B14" s="9">
        <f t="shared" si="2"/>
        <v>11</v>
      </c>
      <c r="C14" s="10" t="s">
        <v>169</v>
      </c>
      <c r="D14" s="20">
        <v>66.67</v>
      </c>
      <c r="E14" s="21">
        <v>66.67</v>
      </c>
      <c r="F14" s="43" t="str">
        <f t="shared" si="0"/>
        <v>flat</v>
      </c>
      <c r="G14" s="37" t="s">
        <v>69</v>
      </c>
      <c r="H14" s="39" t="s">
        <v>175</v>
      </c>
      <c r="I14" s="30">
        <v>5</v>
      </c>
      <c r="J14" s="32">
        <v>4687</v>
      </c>
      <c r="K14" s="29">
        <f t="shared" si="1"/>
        <v>93.744686999999999</v>
      </c>
      <c r="L14" s="12" t="s">
        <v>74</v>
      </c>
      <c r="N14" s="3"/>
    </row>
    <row r="15" spans="2:14" x14ac:dyDescent="0.2">
      <c r="B15" s="9">
        <f t="shared" si="2"/>
        <v>12</v>
      </c>
      <c r="C15" s="10" t="s">
        <v>163</v>
      </c>
      <c r="D15" s="20">
        <v>83.33</v>
      </c>
      <c r="E15" s="21">
        <v>50</v>
      </c>
      <c r="F15" s="43" t="str">
        <f t="shared" si="0"/>
        <v>down</v>
      </c>
      <c r="G15" s="37" t="s">
        <v>69</v>
      </c>
      <c r="H15" s="39" t="s">
        <v>174</v>
      </c>
      <c r="I15" s="30">
        <v>1</v>
      </c>
      <c r="J15" s="32">
        <v>942</v>
      </c>
      <c r="K15" s="29">
        <f t="shared" si="1"/>
        <v>14.13</v>
      </c>
      <c r="L15" s="11">
        <v>25</v>
      </c>
      <c r="N15" s="3"/>
    </row>
    <row r="16" spans="2:14" x14ac:dyDescent="0.2">
      <c r="B16" s="9">
        <f t="shared" si="2"/>
        <v>13</v>
      </c>
      <c r="C16" s="10" t="s">
        <v>183</v>
      </c>
      <c r="D16" s="20">
        <v>50</v>
      </c>
      <c r="E16" s="21">
        <v>50</v>
      </c>
      <c r="F16" s="43" t="str">
        <f t="shared" si="0"/>
        <v>flat</v>
      </c>
      <c r="G16" s="37" t="s">
        <v>69</v>
      </c>
      <c r="H16" s="39" t="s">
        <v>170</v>
      </c>
      <c r="I16" s="30">
        <v>4</v>
      </c>
      <c r="J16" s="13">
        <v>3624</v>
      </c>
      <c r="K16" s="29">
        <f t="shared" si="1"/>
        <v>54.36</v>
      </c>
      <c r="L16" s="12" t="s">
        <v>74</v>
      </c>
      <c r="N16" s="3"/>
    </row>
    <row r="17" spans="2:14" x14ac:dyDescent="0.2">
      <c r="B17" s="9">
        <f t="shared" si="2"/>
        <v>14</v>
      </c>
      <c r="C17" s="10" t="s">
        <v>171</v>
      </c>
      <c r="D17" s="20">
        <v>40</v>
      </c>
      <c r="E17" s="21">
        <v>40</v>
      </c>
      <c r="F17" s="43" t="str">
        <f t="shared" si="0"/>
        <v>flat</v>
      </c>
      <c r="G17" s="37" t="s">
        <v>69</v>
      </c>
      <c r="H17" s="39" t="s">
        <v>175</v>
      </c>
      <c r="I17" s="30">
        <v>3</v>
      </c>
      <c r="J17" s="32">
        <v>2625</v>
      </c>
      <c r="K17" s="29">
        <f t="shared" si="1"/>
        <v>31.5</v>
      </c>
      <c r="L17" s="12" t="s">
        <v>74</v>
      </c>
      <c r="N17" s="3"/>
    </row>
    <row r="18" spans="2:14" x14ac:dyDescent="0.2">
      <c r="B18" s="9">
        <f t="shared" si="2"/>
        <v>15</v>
      </c>
      <c r="C18" s="10" t="s">
        <v>164</v>
      </c>
      <c r="D18" s="20">
        <v>83.33</v>
      </c>
      <c r="E18" s="21">
        <v>33.33</v>
      </c>
      <c r="F18" s="43" t="str">
        <f t="shared" si="0"/>
        <v>down</v>
      </c>
      <c r="G18" s="37" t="s">
        <v>69</v>
      </c>
      <c r="H18" s="39" t="s">
        <v>174</v>
      </c>
      <c r="I18" s="30" t="s">
        <v>182</v>
      </c>
      <c r="J18" s="32">
        <v>778</v>
      </c>
      <c r="K18" s="29">
        <f t="shared" si="1"/>
        <v>7.779221999999999</v>
      </c>
      <c r="L18" s="12" t="s">
        <v>74</v>
      </c>
      <c r="N18" s="3"/>
    </row>
    <row r="19" spans="2:14" x14ac:dyDescent="0.2">
      <c r="B19" s="9">
        <f t="shared" si="2"/>
        <v>16</v>
      </c>
      <c r="C19" s="10" t="s">
        <v>44</v>
      </c>
      <c r="D19" s="20">
        <v>30</v>
      </c>
      <c r="E19" s="21">
        <v>30</v>
      </c>
      <c r="F19" s="43" t="str">
        <f t="shared" si="0"/>
        <v>flat</v>
      </c>
      <c r="G19" s="37" t="s">
        <v>69</v>
      </c>
      <c r="H19" s="39" t="s">
        <v>172</v>
      </c>
      <c r="I19" s="12" t="s">
        <v>74</v>
      </c>
      <c r="J19" s="12" t="s">
        <v>74</v>
      </c>
      <c r="K19" s="12" t="s">
        <v>74</v>
      </c>
      <c r="L19" s="29">
        <v>302</v>
      </c>
      <c r="N19" s="3"/>
    </row>
    <row r="20" spans="2:14" x14ac:dyDescent="0.2">
      <c r="B20" s="9">
        <f t="shared" si="2"/>
        <v>17</v>
      </c>
      <c r="C20" s="10" t="s">
        <v>45</v>
      </c>
      <c r="D20" s="20">
        <v>30</v>
      </c>
      <c r="E20" s="21">
        <v>30</v>
      </c>
      <c r="F20" s="43" t="str">
        <f t="shared" si="0"/>
        <v>flat</v>
      </c>
      <c r="G20" s="37" t="s">
        <v>69</v>
      </c>
      <c r="H20" s="39" t="s">
        <v>172</v>
      </c>
      <c r="I20" s="12" t="s">
        <v>74</v>
      </c>
      <c r="J20" s="32">
        <v>415</v>
      </c>
      <c r="K20" s="29">
        <f>J20*E20*300/10^6</f>
        <v>3.7349999999999999</v>
      </c>
      <c r="L20" s="12" t="s">
        <v>74</v>
      </c>
      <c r="N20" s="3"/>
    </row>
    <row r="21" spans="2:14" x14ac:dyDescent="0.2">
      <c r="B21" s="9">
        <f t="shared" si="2"/>
        <v>18</v>
      </c>
      <c r="C21" s="10" t="s">
        <v>184</v>
      </c>
      <c r="D21" s="20">
        <v>10.33</v>
      </c>
      <c r="E21" s="21">
        <v>10.33</v>
      </c>
      <c r="F21" s="43" t="str">
        <f t="shared" si="0"/>
        <v>flat</v>
      </c>
      <c r="G21" s="37" t="s">
        <v>69</v>
      </c>
      <c r="H21" s="40" t="s">
        <v>173</v>
      </c>
      <c r="I21" s="30">
        <v>5</v>
      </c>
      <c r="J21" s="32">
        <v>1981</v>
      </c>
      <c r="K21" s="29">
        <f>J21*E21*300/10^6</f>
        <v>6.139119</v>
      </c>
      <c r="L21" s="29">
        <v>28</v>
      </c>
      <c r="N21" s="3"/>
    </row>
    <row r="22" spans="2:14" x14ac:dyDescent="0.2">
      <c r="E22" s="16"/>
      <c r="F22" s="16"/>
    </row>
    <row r="23" spans="2:14" x14ac:dyDescent="0.2">
      <c r="B23" s="22" t="s">
        <v>177</v>
      </c>
      <c r="E23" s="16"/>
      <c r="F23" s="16"/>
    </row>
    <row r="24" spans="2:14" x14ac:dyDescent="0.2">
      <c r="E24" s="16"/>
      <c r="F24" s="16"/>
    </row>
    <row r="25" spans="2:14" x14ac:dyDescent="0.2">
      <c r="E25" s="16"/>
      <c r="F25" s="16"/>
    </row>
  </sheetData>
  <sortState xmlns:xlrd2="http://schemas.microsoft.com/office/spreadsheetml/2017/richdata2" ref="B4:L21">
    <sortCondition ref="G4:G21"/>
    <sortCondition descending="1" ref="E4:E21"/>
  </sortState>
  <mergeCells count="1">
    <mergeCell ref="D2:F2"/>
  </mergeCells>
  <conditionalFormatting sqref="F4:F21">
    <cfRule type="expression" dxfId="14" priority="9">
      <formula>$F4="flat"</formula>
    </cfRule>
    <cfRule type="expression" dxfId="13" priority="10">
      <formula>$F4="up"</formula>
    </cfRule>
    <cfRule type="expression" dxfId="12" priority="11">
      <formula>$F4="down"</formula>
    </cfRule>
  </conditionalFormatting>
  <conditionalFormatting sqref="K4:K21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{E56429FF-BD5A-4534-A880-80FE1CDDD5A8}</x14:id>
        </ext>
      </extLst>
    </cfRule>
  </conditionalFormatting>
  <conditionalFormatting sqref="K18:K21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{79F120C8-167C-461B-9216-7513ACFA3AEF}</x14:id>
        </ext>
      </extLs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6429FF-BD5A-4534-A880-80FE1CDDD5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K4:K21</xm:sqref>
        </x14:conditionalFormatting>
        <x14:conditionalFormatting xmlns:xm="http://schemas.microsoft.com/office/excel/2006/main">
          <x14:cfRule type="dataBar" id="{79F120C8-167C-461B-9216-7513ACFA3A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K18:K21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E764B-30DA-47D1-AB8B-8326E3701B62}">
  <dimension ref="B2:P125"/>
  <sheetViews>
    <sheetView showGridLines="0" zoomScale="80" zoomScaleNormal="80" workbookViewId="0">
      <selection activeCell="B3" sqref="B3"/>
    </sheetView>
  </sheetViews>
  <sheetFormatPr defaultRowHeight="15" x14ac:dyDescent="0.2"/>
  <cols>
    <col min="1" max="1" width="1.7109375" style="2" customWidth="1"/>
    <col min="2" max="2" width="6" style="1" customWidth="1"/>
    <col min="3" max="3" width="38" style="2" customWidth="1"/>
    <col min="4" max="4" width="10.140625" style="4" customWidth="1"/>
    <col min="5" max="5" width="10.140625" style="5" customWidth="1"/>
    <col min="6" max="6" width="5.7109375" style="5" customWidth="1"/>
    <col min="7" max="7" width="22.28515625" style="23" customWidth="1"/>
    <col min="8" max="8" width="25.140625" style="6" customWidth="1"/>
    <col min="9" max="9" width="10.85546875" style="28" customWidth="1"/>
    <col min="10" max="10" width="14.7109375" style="6" customWidth="1"/>
    <col min="11" max="11" width="9.42578125" style="26" customWidth="1"/>
    <col min="12" max="12" width="10.140625" style="8" customWidth="1"/>
    <col min="13" max="16384" width="9.140625" style="2"/>
  </cols>
  <sheetData>
    <row r="2" spans="2:12" ht="12.75" x14ac:dyDescent="0.2">
      <c r="B2" s="19" t="s">
        <v>125</v>
      </c>
      <c r="D2" s="51" t="s">
        <v>194</v>
      </c>
      <c r="E2" s="51"/>
      <c r="F2" s="51"/>
      <c r="I2" s="33"/>
      <c r="K2" s="33" t="s">
        <v>186</v>
      </c>
    </row>
    <row r="3" spans="2:12" s="7" customFormat="1" ht="38.25" x14ac:dyDescent="0.2">
      <c r="B3" s="14" t="s">
        <v>60</v>
      </c>
      <c r="C3" s="15" t="s">
        <v>0</v>
      </c>
      <c r="D3" s="24" t="s">
        <v>188</v>
      </c>
      <c r="E3" s="24" t="s">
        <v>187</v>
      </c>
      <c r="F3" s="24" t="s">
        <v>178</v>
      </c>
      <c r="G3" s="52" t="s">
        <v>61</v>
      </c>
      <c r="H3" s="17" t="s">
        <v>84</v>
      </c>
      <c r="I3" s="31" t="s">
        <v>79</v>
      </c>
      <c r="J3" s="17" t="s">
        <v>180</v>
      </c>
      <c r="K3" s="18" t="s">
        <v>195</v>
      </c>
      <c r="L3" s="18" t="s">
        <v>179</v>
      </c>
    </row>
    <row r="4" spans="2:12" ht="12.75" x14ac:dyDescent="0.2">
      <c r="B4" s="9">
        <v>1</v>
      </c>
      <c r="C4" s="10" t="s">
        <v>26</v>
      </c>
      <c r="D4" s="20">
        <v>208.33</v>
      </c>
      <c r="E4" s="21">
        <v>875</v>
      </c>
      <c r="F4" s="43" t="str">
        <f t="shared" ref="F4:F28" si="0">IF(E4&lt;&gt;D4, IF(E4&gt;D4, "up", "down"), "flat")</f>
        <v>up</v>
      </c>
      <c r="G4" s="37" t="s">
        <v>81</v>
      </c>
      <c r="H4" s="41" t="s">
        <v>87</v>
      </c>
      <c r="I4" s="30" t="s">
        <v>78</v>
      </c>
      <c r="J4" s="47">
        <v>4500</v>
      </c>
      <c r="K4" s="44">
        <f t="shared" ref="K4:K17" si="1">J4*E4*300/10^6</f>
        <v>1181.25</v>
      </c>
      <c r="L4" s="30">
        <v>69</v>
      </c>
    </row>
    <row r="5" spans="2:12" ht="12.75" x14ac:dyDescent="0.2">
      <c r="B5" s="9">
        <f t="shared" ref="B5:B13" si="2">B4+1</f>
        <v>2</v>
      </c>
      <c r="C5" s="10" t="s">
        <v>18</v>
      </c>
      <c r="D5" s="20">
        <v>0.67</v>
      </c>
      <c r="E5" s="21">
        <v>666.67</v>
      </c>
      <c r="F5" s="43" t="str">
        <f t="shared" si="0"/>
        <v>up</v>
      </c>
      <c r="G5" s="37" t="s">
        <v>81</v>
      </c>
      <c r="H5" s="41" t="s">
        <v>128</v>
      </c>
      <c r="I5" s="30" t="s">
        <v>76</v>
      </c>
      <c r="J5" s="47">
        <v>29500</v>
      </c>
      <c r="K5" s="44">
        <f t="shared" si="1"/>
        <v>5900.0294999999996</v>
      </c>
      <c r="L5" s="30">
        <v>28</v>
      </c>
    </row>
    <row r="6" spans="2:12" ht="12.75" x14ac:dyDescent="0.2">
      <c r="B6" s="9">
        <f t="shared" si="2"/>
        <v>3</v>
      </c>
      <c r="C6" s="10" t="s">
        <v>2</v>
      </c>
      <c r="D6" s="20">
        <v>238.33</v>
      </c>
      <c r="E6" s="21">
        <v>238.33</v>
      </c>
      <c r="F6" s="43" t="str">
        <f t="shared" si="0"/>
        <v>flat</v>
      </c>
      <c r="G6" s="37" t="s">
        <v>81</v>
      </c>
      <c r="H6" s="41" t="s">
        <v>135</v>
      </c>
      <c r="I6" s="30" t="s">
        <v>78</v>
      </c>
      <c r="J6" s="47">
        <v>3538</v>
      </c>
      <c r="K6" s="44">
        <f t="shared" si="1"/>
        <v>252.96346199999999</v>
      </c>
      <c r="L6" s="30">
        <v>24</v>
      </c>
    </row>
    <row r="7" spans="2:12" ht="12.75" x14ac:dyDescent="0.2">
      <c r="B7" s="9">
        <f t="shared" si="2"/>
        <v>4</v>
      </c>
      <c r="C7" s="10" t="s">
        <v>49</v>
      </c>
      <c r="D7" s="20">
        <v>0.67</v>
      </c>
      <c r="E7" s="21">
        <v>100</v>
      </c>
      <c r="F7" s="43" t="str">
        <f t="shared" si="0"/>
        <v>up</v>
      </c>
      <c r="G7" s="37" t="s">
        <v>81</v>
      </c>
      <c r="H7" s="41" t="s">
        <v>136</v>
      </c>
      <c r="I7" s="30">
        <v>5</v>
      </c>
      <c r="J7" s="27">
        <v>28300</v>
      </c>
      <c r="K7" s="44">
        <f t="shared" si="1"/>
        <v>849</v>
      </c>
      <c r="L7" s="30">
        <v>10</v>
      </c>
    </row>
    <row r="8" spans="2:12" ht="12.75" x14ac:dyDescent="0.2">
      <c r="B8" s="9">
        <f t="shared" si="2"/>
        <v>5</v>
      </c>
      <c r="C8" s="10" t="s">
        <v>34</v>
      </c>
      <c r="D8" s="20">
        <v>66.66</v>
      </c>
      <c r="E8" s="21">
        <v>66.66</v>
      </c>
      <c r="F8" s="43" t="str">
        <f t="shared" si="0"/>
        <v>flat</v>
      </c>
      <c r="G8" s="37" t="s">
        <v>81</v>
      </c>
      <c r="H8" s="41" t="s">
        <v>86</v>
      </c>
      <c r="I8" s="30" t="s">
        <v>78</v>
      </c>
      <c r="J8" s="47">
        <v>1290</v>
      </c>
      <c r="K8" s="29">
        <f t="shared" si="1"/>
        <v>25.797419999999999</v>
      </c>
      <c r="L8" s="30">
        <v>87</v>
      </c>
    </row>
    <row r="9" spans="2:12" ht="12.75" x14ac:dyDescent="0.2">
      <c r="B9" s="9">
        <f t="shared" si="2"/>
        <v>6</v>
      </c>
      <c r="C9" s="10" t="s">
        <v>35</v>
      </c>
      <c r="D9" s="20">
        <v>50</v>
      </c>
      <c r="E9" s="21">
        <v>50</v>
      </c>
      <c r="F9" s="43" t="str">
        <f t="shared" si="0"/>
        <v>flat</v>
      </c>
      <c r="G9" s="37" t="s">
        <v>81</v>
      </c>
      <c r="H9" s="41" t="s">
        <v>139</v>
      </c>
      <c r="I9" s="30" t="s">
        <v>78</v>
      </c>
      <c r="J9" s="47">
        <v>312</v>
      </c>
      <c r="K9" s="29">
        <f t="shared" si="1"/>
        <v>4.68</v>
      </c>
      <c r="L9" s="12" t="s">
        <v>74</v>
      </c>
    </row>
    <row r="10" spans="2:12" ht="12.75" x14ac:dyDescent="0.2">
      <c r="B10" s="9">
        <f t="shared" si="2"/>
        <v>7</v>
      </c>
      <c r="C10" s="10" t="s">
        <v>57</v>
      </c>
      <c r="D10" s="20">
        <v>14.67</v>
      </c>
      <c r="E10" s="21">
        <v>17.329999999999998</v>
      </c>
      <c r="F10" s="43" t="str">
        <f t="shared" si="0"/>
        <v>up</v>
      </c>
      <c r="G10" s="37" t="s">
        <v>81</v>
      </c>
      <c r="H10" s="41" t="s">
        <v>100</v>
      </c>
      <c r="I10" s="30" t="s">
        <v>182</v>
      </c>
      <c r="J10" s="47">
        <v>2564</v>
      </c>
      <c r="K10" s="29">
        <f t="shared" si="1"/>
        <v>13.330235999999998</v>
      </c>
      <c r="L10" s="12" t="s">
        <v>74</v>
      </c>
    </row>
    <row r="11" spans="2:12" ht="12.75" x14ac:dyDescent="0.2">
      <c r="B11" s="9">
        <f t="shared" si="2"/>
        <v>8</v>
      </c>
      <c r="C11" s="10" t="s">
        <v>38</v>
      </c>
      <c r="D11" s="20">
        <v>2</v>
      </c>
      <c r="E11" s="21">
        <v>5</v>
      </c>
      <c r="F11" s="43" t="str">
        <f t="shared" si="0"/>
        <v>up</v>
      </c>
      <c r="G11" s="37" t="s">
        <v>81</v>
      </c>
      <c r="H11" s="41" t="s">
        <v>142</v>
      </c>
      <c r="I11" s="30" t="s">
        <v>76</v>
      </c>
      <c r="J11" s="47">
        <v>8543</v>
      </c>
      <c r="K11" s="29">
        <f t="shared" si="1"/>
        <v>12.814500000000001</v>
      </c>
      <c r="L11" s="12" t="s">
        <v>74</v>
      </c>
    </row>
    <row r="12" spans="2:12" ht="12.75" x14ac:dyDescent="0.2">
      <c r="B12" s="9">
        <f t="shared" si="2"/>
        <v>9</v>
      </c>
      <c r="C12" s="10" t="s">
        <v>22</v>
      </c>
      <c r="D12" s="20">
        <v>3.34</v>
      </c>
      <c r="E12" s="21">
        <v>3.34</v>
      </c>
      <c r="F12" s="43" t="str">
        <f t="shared" si="0"/>
        <v>flat</v>
      </c>
      <c r="G12" s="37" t="s">
        <v>81</v>
      </c>
      <c r="H12" s="41" t="s">
        <v>144</v>
      </c>
      <c r="I12" s="30" t="s">
        <v>78</v>
      </c>
      <c r="J12" s="47">
        <v>19459</v>
      </c>
      <c r="K12" s="29">
        <f t="shared" si="1"/>
        <v>19.497917999999999</v>
      </c>
      <c r="L12" s="12" t="s">
        <v>74</v>
      </c>
    </row>
    <row r="13" spans="2:12" ht="12.75" x14ac:dyDescent="0.2">
      <c r="B13" s="9">
        <f t="shared" si="2"/>
        <v>10</v>
      </c>
      <c r="C13" s="10" t="s">
        <v>20</v>
      </c>
      <c r="D13" s="20">
        <v>3.33</v>
      </c>
      <c r="E13" s="21">
        <v>3.33</v>
      </c>
      <c r="F13" s="43" t="str">
        <f t="shared" si="0"/>
        <v>flat</v>
      </c>
      <c r="G13" s="37" t="s">
        <v>81</v>
      </c>
      <c r="H13" s="41" t="s">
        <v>141</v>
      </c>
      <c r="I13" s="30" t="s">
        <v>78</v>
      </c>
      <c r="J13" s="47">
        <v>26187</v>
      </c>
      <c r="K13" s="29">
        <f t="shared" si="1"/>
        <v>26.160813000000005</v>
      </c>
      <c r="L13" s="30">
        <v>191</v>
      </c>
    </row>
    <row r="14" spans="2:12" ht="12.75" x14ac:dyDescent="0.2">
      <c r="B14" s="9">
        <f t="shared" ref="B14:B28" si="3">B13+1</f>
        <v>11</v>
      </c>
      <c r="C14" s="10" t="s">
        <v>98</v>
      </c>
      <c r="D14" s="20">
        <v>0</v>
      </c>
      <c r="E14" s="21">
        <v>3.33</v>
      </c>
      <c r="F14" s="43" t="str">
        <f t="shared" si="0"/>
        <v>up</v>
      </c>
      <c r="G14" s="37" t="s">
        <v>81</v>
      </c>
      <c r="H14" s="41" t="s">
        <v>88</v>
      </c>
      <c r="I14" s="30">
        <v>1</v>
      </c>
      <c r="J14" s="47">
        <v>7000</v>
      </c>
      <c r="K14" s="29">
        <f t="shared" si="1"/>
        <v>6.9930000000000003</v>
      </c>
      <c r="L14" s="12" t="s">
        <v>74</v>
      </c>
    </row>
    <row r="15" spans="2:12" ht="12.75" x14ac:dyDescent="0.2">
      <c r="B15" s="9">
        <f t="shared" si="3"/>
        <v>12</v>
      </c>
      <c r="C15" s="10" t="s">
        <v>31</v>
      </c>
      <c r="D15" s="20">
        <v>1.67</v>
      </c>
      <c r="E15" s="21">
        <v>1.67</v>
      </c>
      <c r="F15" s="43" t="str">
        <f t="shared" si="0"/>
        <v>flat</v>
      </c>
      <c r="G15" s="37" t="s">
        <v>81</v>
      </c>
      <c r="H15" s="41" t="s">
        <v>88</v>
      </c>
      <c r="I15" s="30" t="s">
        <v>76</v>
      </c>
      <c r="J15" s="47">
        <v>2324</v>
      </c>
      <c r="K15" s="29">
        <f t="shared" si="1"/>
        <v>1.1643239999999999</v>
      </c>
      <c r="L15" s="12" t="s">
        <v>74</v>
      </c>
    </row>
    <row r="16" spans="2:12" ht="12.75" x14ac:dyDescent="0.2">
      <c r="B16" s="9">
        <f t="shared" si="3"/>
        <v>13</v>
      </c>
      <c r="C16" s="10" t="s">
        <v>33</v>
      </c>
      <c r="D16" s="20">
        <v>1.67</v>
      </c>
      <c r="E16" s="21">
        <v>1.67</v>
      </c>
      <c r="F16" s="43" t="str">
        <f t="shared" si="0"/>
        <v>flat</v>
      </c>
      <c r="G16" s="37" t="s">
        <v>81</v>
      </c>
      <c r="H16" s="41" t="s">
        <v>143</v>
      </c>
      <c r="I16" s="30" t="s">
        <v>182</v>
      </c>
      <c r="J16" s="47">
        <v>874</v>
      </c>
      <c r="K16" s="29">
        <f t="shared" si="1"/>
        <v>0.43787399999999999</v>
      </c>
      <c r="L16" s="12" t="s">
        <v>74</v>
      </c>
    </row>
    <row r="17" spans="2:14" ht="12.75" x14ac:dyDescent="0.2">
      <c r="B17" s="9">
        <f t="shared" si="3"/>
        <v>14</v>
      </c>
      <c r="C17" s="10" t="s">
        <v>21</v>
      </c>
      <c r="D17" s="20">
        <v>0.83</v>
      </c>
      <c r="E17" s="21">
        <v>1.5</v>
      </c>
      <c r="F17" s="43" t="str">
        <f t="shared" si="0"/>
        <v>up</v>
      </c>
      <c r="G17" s="37" t="s">
        <v>81</v>
      </c>
      <c r="H17" s="41" t="s">
        <v>145</v>
      </c>
      <c r="I17" s="30" t="s">
        <v>75</v>
      </c>
      <c r="J17" s="47">
        <v>42430</v>
      </c>
      <c r="K17" s="29">
        <f t="shared" si="1"/>
        <v>19.093499999999999</v>
      </c>
      <c r="L17" s="12" t="s">
        <v>74</v>
      </c>
    </row>
    <row r="18" spans="2:14" ht="12.75" x14ac:dyDescent="0.2">
      <c r="B18" s="9">
        <f t="shared" si="3"/>
        <v>15</v>
      </c>
      <c r="C18" s="10" t="s">
        <v>181</v>
      </c>
      <c r="D18" s="20">
        <v>1</v>
      </c>
      <c r="E18" s="21">
        <v>1</v>
      </c>
      <c r="F18" s="43" t="str">
        <f t="shared" si="0"/>
        <v>flat</v>
      </c>
      <c r="G18" s="37" t="s">
        <v>81</v>
      </c>
      <c r="H18" s="41" t="s">
        <v>146</v>
      </c>
      <c r="I18" s="30" t="s">
        <v>76</v>
      </c>
      <c r="J18" s="12" t="s">
        <v>74</v>
      </c>
      <c r="K18" s="12" t="s">
        <v>74</v>
      </c>
      <c r="L18" s="12" t="s">
        <v>74</v>
      </c>
    </row>
    <row r="19" spans="2:14" ht="12.75" x14ac:dyDescent="0.2">
      <c r="B19" s="9">
        <f t="shared" si="3"/>
        <v>16</v>
      </c>
      <c r="C19" s="10" t="s">
        <v>23</v>
      </c>
      <c r="D19" s="20">
        <v>0.83</v>
      </c>
      <c r="E19" s="21">
        <v>0.83</v>
      </c>
      <c r="F19" s="43" t="str">
        <f t="shared" si="0"/>
        <v>flat</v>
      </c>
      <c r="G19" s="37" t="s">
        <v>81</v>
      </c>
      <c r="H19" s="41" t="s">
        <v>86</v>
      </c>
      <c r="I19" s="30" t="s">
        <v>76</v>
      </c>
      <c r="J19" s="47">
        <v>60797</v>
      </c>
      <c r="K19" s="29">
        <f>J19*E19*300/10^6</f>
        <v>15.138452999999998</v>
      </c>
      <c r="L19" s="12" t="s">
        <v>74</v>
      </c>
    </row>
    <row r="20" spans="2:14" ht="12.75" x14ac:dyDescent="0.2">
      <c r="B20" s="9">
        <f t="shared" si="3"/>
        <v>17</v>
      </c>
      <c r="C20" s="10" t="s">
        <v>27</v>
      </c>
      <c r="D20" s="20">
        <v>0.69</v>
      </c>
      <c r="E20" s="21">
        <v>0.69</v>
      </c>
      <c r="F20" s="43" t="str">
        <f t="shared" si="0"/>
        <v>flat</v>
      </c>
      <c r="G20" s="37" t="s">
        <v>81</v>
      </c>
      <c r="H20" s="41" t="s">
        <v>147</v>
      </c>
      <c r="I20" s="30" t="s">
        <v>182</v>
      </c>
      <c r="J20" s="47" t="s">
        <v>74</v>
      </c>
      <c r="K20" s="29" t="s">
        <v>74</v>
      </c>
      <c r="L20" s="12" t="s">
        <v>74</v>
      </c>
    </row>
    <row r="21" spans="2:14" ht="12.75" x14ac:dyDescent="0.2">
      <c r="B21" s="9">
        <f t="shared" si="3"/>
        <v>18</v>
      </c>
      <c r="C21" s="10" t="s">
        <v>46</v>
      </c>
      <c r="D21" s="20">
        <v>0.67</v>
      </c>
      <c r="E21" s="21">
        <v>0.67</v>
      </c>
      <c r="F21" s="43" t="str">
        <f t="shared" si="0"/>
        <v>flat</v>
      </c>
      <c r="G21" s="37" t="s">
        <v>81</v>
      </c>
      <c r="H21" s="41" t="s">
        <v>153</v>
      </c>
      <c r="I21" s="30" t="s">
        <v>75</v>
      </c>
      <c r="J21" s="47">
        <v>2337</v>
      </c>
      <c r="K21" s="29">
        <f>J21*E21*300/10^6</f>
        <v>0.46973700000000007</v>
      </c>
      <c r="L21" s="30">
        <v>89</v>
      </c>
      <c r="N21" s="28"/>
    </row>
    <row r="22" spans="2:14" ht="12.75" x14ac:dyDescent="0.2">
      <c r="B22" s="9">
        <f t="shared" si="3"/>
        <v>19</v>
      </c>
      <c r="C22" s="10" t="s">
        <v>42</v>
      </c>
      <c r="D22" s="20">
        <v>0.67</v>
      </c>
      <c r="E22" s="21">
        <v>0.67</v>
      </c>
      <c r="F22" s="43" t="str">
        <f t="shared" si="0"/>
        <v>flat</v>
      </c>
      <c r="G22" s="37" t="s">
        <v>81</v>
      </c>
      <c r="H22" s="41" t="s">
        <v>152</v>
      </c>
      <c r="I22" s="30" t="s">
        <v>78</v>
      </c>
      <c r="J22" s="47">
        <v>15064</v>
      </c>
      <c r="K22" s="29">
        <f>J22*E22*300/10^6</f>
        <v>3.0278640000000006</v>
      </c>
      <c r="L22" s="12" t="s">
        <v>74</v>
      </c>
      <c r="N22" s="28"/>
    </row>
    <row r="23" spans="2:14" ht="12.75" x14ac:dyDescent="0.2">
      <c r="B23" s="9">
        <f t="shared" si="3"/>
        <v>20</v>
      </c>
      <c r="C23" s="10" t="s">
        <v>67</v>
      </c>
      <c r="D23" s="20">
        <v>0</v>
      </c>
      <c r="E23" s="21">
        <v>0.56000000000000005</v>
      </c>
      <c r="F23" s="43" t="str">
        <f t="shared" si="0"/>
        <v>up</v>
      </c>
      <c r="G23" s="37" t="s">
        <v>81</v>
      </c>
      <c r="H23" s="41" t="s">
        <v>154</v>
      </c>
      <c r="I23" s="30">
        <v>2</v>
      </c>
      <c r="J23" s="12" t="s">
        <v>74</v>
      </c>
      <c r="K23" s="12" t="s">
        <v>74</v>
      </c>
      <c r="L23" s="30">
        <v>103</v>
      </c>
      <c r="N23" s="28"/>
    </row>
    <row r="24" spans="2:14" ht="12.75" x14ac:dyDescent="0.2">
      <c r="B24" s="9">
        <f t="shared" si="3"/>
        <v>21</v>
      </c>
      <c r="C24" s="10" t="s">
        <v>39</v>
      </c>
      <c r="D24" s="20">
        <v>0.28000000000000003</v>
      </c>
      <c r="E24" s="21">
        <v>0.28000000000000003</v>
      </c>
      <c r="F24" s="43" t="str">
        <f t="shared" si="0"/>
        <v>flat</v>
      </c>
      <c r="G24" s="37" t="s">
        <v>81</v>
      </c>
      <c r="H24" s="41" t="s">
        <v>155</v>
      </c>
      <c r="I24" s="30" t="s">
        <v>182</v>
      </c>
      <c r="J24" s="27">
        <v>580768</v>
      </c>
      <c r="K24" s="29">
        <f>J24*E24*300/10^6</f>
        <v>48.784511999999999</v>
      </c>
      <c r="L24" s="12" t="s">
        <v>74</v>
      </c>
      <c r="N24" s="28"/>
    </row>
    <row r="25" spans="2:14" ht="12.75" x14ac:dyDescent="0.2">
      <c r="B25" s="9">
        <f t="shared" si="3"/>
        <v>22</v>
      </c>
      <c r="C25" s="10" t="s">
        <v>52</v>
      </c>
      <c r="D25" s="20">
        <v>0.2</v>
      </c>
      <c r="E25" s="21">
        <v>0.2</v>
      </c>
      <c r="F25" s="43" t="str">
        <f t="shared" si="0"/>
        <v>flat</v>
      </c>
      <c r="G25" s="37" t="s">
        <v>81</v>
      </c>
      <c r="H25" s="41" t="s">
        <v>143</v>
      </c>
      <c r="I25" s="30" t="s">
        <v>182</v>
      </c>
      <c r="J25" s="27">
        <v>400740</v>
      </c>
      <c r="K25" s="29">
        <f>J25*E25*300/10^6</f>
        <v>24.0444</v>
      </c>
      <c r="L25" s="12" t="s">
        <v>74</v>
      </c>
      <c r="N25" s="28"/>
    </row>
    <row r="26" spans="2:14" ht="12.75" x14ac:dyDescent="0.2">
      <c r="B26" s="9">
        <f t="shared" si="3"/>
        <v>23</v>
      </c>
      <c r="C26" s="10" t="s">
        <v>48</v>
      </c>
      <c r="D26" s="20">
        <v>0.17</v>
      </c>
      <c r="E26" s="21">
        <v>0.17</v>
      </c>
      <c r="F26" s="43" t="str">
        <f t="shared" si="0"/>
        <v>flat</v>
      </c>
      <c r="G26" s="37" t="s">
        <v>81</v>
      </c>
      <c r="H26" s="41" t="s">
        <v>142</v>
      </c>
      <c r="I26" s="30" t="s">
        <v>76</v>
      </c>
      <c r="J26" s="27">
        <v>402413</v>
      </c>
      <c r="K26" s="29">
        <f>J26*E26*300/10^6</f>
        <v>20.523063000000004</v>
      </c>
      <c r="L26" s="12" t="s">
        <v>74</v>
      </c>
      <c r="N26" s="28"/>
    </row>
    <row r="27" spans="2:14" ht="12.75" x14ac:dyDescent="0.2">
      <c r="B27" s="9">
        <f t="shared" si="3"/>
        <v>24</v>
      </c>
      <c r="C27" s="10" t="s">
        <v>24</v>
      </c>
      <c r="D27" s="20">
        <v>0.1</v>
      </c>
      <c r="E27" s="21">
        <v>0.1</v>
      </c>
      <c r="F27" s="43" t="str">
        <f t="shared" si="0"/>
        <v>flat</v>
      </c>
      <c r="G27" s="37" t="s">
        <v>81</v>
      </c>
      <c r="H27" s="41" t="s">
        <v>157</v>
      </c>
      <c r="I27" s="30" t="s">
        <v>78</v>
      </c>
      <c r="J27" s="27">
        <v>496669</v>
      </c>
      <c r="K27" s="29">
        <f>J27*E27*300/10^6</f>
        <v>14.900069999999999</v>
      </c>
      <c r="L27" s="12" t="s">
        <v>74</v>
      </c>
      <c r="N27" s="28"/>
    </row>
    <row r="28" spans="2:14" ht="12.75" x14ac:dyDescent="0.2">
      <c r="B28" s="9">
        <f t="shared" si="3"/>
        <v>25</v>
      </c>
      <c r="C28" s="10" t="s">
        <v>53</v>
      </c>
      <c r="D28" s="20">
        <v>0.03</v>
      </c>
      <c r="E28" s="21">
        <v>0.03</v>
      </c>
      <c r="F28" s="43" t="str">
        <f t="shared" si="0"/>
        <v>flat</v>
      </c>
      <c r="G28" s="37" t="s">
        <v>81</v>
      </c>
      <c r="H28" s="41" t="s">
        <v>142</v>
      </c>
      <c r="I28" s="30" t="s">
        <v>78</v>
      </c>
      <c r="J28" s="47">
        <v>3437</v>
      </c>
      <c r="K28" s="29">
        <f>J28*E28*300/10^6</f>
        <v>3.0932999999999999E-2</v>
      </c>
      <c r="L28" s="12" t="s">
        <v>74</v>
      </c>
      <c r="N28" s="28"/>
    </row>
    <row r="29" spans="2:14" ht="12.75" x14ac:dyDescent="0.2">
      <c r="E29" s="16"/>
      <c r="F29" s="16"/>
    </row>
    <row r="30" spans="2:14" ht="12.75" x14ac:dyDescent="0.2">
      <c r="B30" s="22" t="s">
        <v>177</v>
      </c>
      <c r="E30" s="16"/>
      <c r="F30" s="16"/>
    </row>
    <row r="31" spans="2:14" ht="12.75" x14ac:dyDescent="0.2">
      <c r="E31" s="16"/>
      <c r="F31" s="16"/>
    </row>
    <row r="32" spans="2:14" ht="12.75" x14ac:dyDescent="0.2">
      <c r="E32" s="16"/>
      <c r="F32" s="16"/>
    </row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</sheetData>
  <mergeCells count="1">
    <mergeCell ref="D2:F2"/>
  </mergeCells>
  <conditionalFormatting sqref="F4:F28">
    <cfRule type="expression" dxfId="11" priority="5">
      <formula>$F4="flat"</formula>
    </cfRule>
    <cfRule type="expression" dxfId="10" priority="6">
      <formula>$F4="up"</formula>
    </cfRule>
    <cfRule type="expression" dxfId="9" priority="7">
      <formula>$F4="down"</formula>
    </cfRule>
  </conditionalFormatting>
  <conditionalFormatting sqref="K8:K17 K19:K22 K24:K2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{EB108FA6-72AA-4AE9-A83E-B1CBB1C7B31C}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108FA6-72AA-4AE9-A83E-B1CBB1C7B3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K8:K17 K19:K22 K24:K28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6E85C-46F7-45F3-B8A0-67332ED4DBB7}">
  <dimension ref="B2:P125"/>
  <sheetViews>
    <sheetView showGridLines="0" zoomScale="80" zoomScaleNormal="80" workbookViewId="0">
      <selection activeCell="E48" sqref="E48"/>
    </sheetView>
  </sheetViews>
  <sheetFormatPr defaultRowHeight="15" x14ac:dyDescent="0.2"/>
  <cols>
    <col min="1" max="1" width="1.7109375" style="2" customWidth="1"/>
    <col min="2" max="2" width="6" style="1" customWidth="1"/>
    <col min="3" max="3" width="38" style="2" customWidth="1"/>
    <col min="4" max="4" width="10.140625" style="4" customWidth="1"/>
    <col min="5" max="5" width="10.140625" style="5" customWidth="1"/>
    <col min="6" max="6" width="5.7109375" style="5" customWidth="1"/>
    <col min="7" max="7" width="22.28515625" style="23" customWidth="1"/>
    <col min="8" max="8" width="25.140625" style="6" customWidth="1"/>
    <col min="9" max="9" width="10.85546875" style="28" customWidth="1"/>
    <col min="10" max="10" width="14.7109375" style="6" customWidth="1"/>
    <col min="11" max="11" width="9.42578125" style="26" customWidth="1"/>
    <col min="12" max="12" width="10.140625" style="8" customWidth="1"/>
    <col min="13" max="16384" width="9.140625" style="2"/>
  </cols>
  <sheetData>
    <row r="2" spans="2:12" ht="12.75" x14ac:dyDescent="0.2">
      <c r="B2" s="19" t="s">
        <v>125</v>
      </c>
      <c r="D2" s="51" t="s">
        <v>194</v>
      </c>
      <c r="E2" s="51"/>
      <c r="F2" s="51"/>
      <c r="I2" s="33"/>
      <c r="K2" s="33" t="s">
        <v>186</v>
      </c>
    </row>
    <row r="3" spans="2:12" s="7" customFormat="1" ht="38.25" x14ac:dyDescent="0.2">
      <c r="B3" s="14" t="s">
        <v>60</v>
      </c>
      <c r="C3" s="15" t="s">
        <v>0</v>
      </c>
      <c r="D3" s="24" t="s">
        <v>188</v>
      </c>
      <c r="E3" s="24" t="s">
        <v>187</v>
      </c>
      <c r="F3" s="24" t="s">
        <v>178</v>
      </c>
      <c r="G3" s="52" t="s">
        <v>61</v>
      </c>
      <c r="H3" s="17" t="s">
        <v>84</v>
      </c>
      <c r="I3" s="31" t="s">
        <v>79</v>
      </c>
      <c r="J3" s="17" t="s">
        <v>180</v>
      </c>
      <c r="K3" s="18" t="s">
        <v>195</v>
      </c>
      <c r="L3" s="18" t="s">
        <v>179</v>
      </c>
    </row>
    <row r="4" spans="2:12" ht="12.75" x14ac:dyDescent="0.2">
      <c r="B4" s="9">
        <v>1</v>
      </c>
      <c r="C4" s="10" t="s">
        <v>8</v>
      </c>
      <c r="D4" s="20">
        <v>13347.3</v>
      </c>
      <c r="E4" s="21">
        <v>13633.3</v>
      </c>
      <c r="F4" s="43" t="str">
        <f t="shared" ref="F4:F44" si="0">IF(E4&lt;&gt;D4, IF(E4&gt;D4, "up", "down"), "flat")</f>
        <v>up</v>
      </c>
      <c r="G4" s="37" t="s">
        <v>193</v>
      </c>
      <c r="H4" s="42" t="s">
        <v>70</v>
      </c>
      <c r="I4" s="30" t="s">
        <v>75</v>
      </c>
      <c r="J4" s="48">
        <v>4</v>
      </c>
      <c r="K4" s="29">
        <f t="shared" ref="K4:K31" si="1">J4*E4*300/10^6</f>
        <v>16.359960000000001</v>
      </c>
      <c r="L4" s="29">
        <v>23</v>
      </c>
    </row>
    <row r="5" spans="2:12" ht="12.75" x14ac:dyDescent="0.2">
      <c r="B5" s="9">
        <f t="shared" ref="B5:B58" si="2">B4+1</f>
        <v>2</v>
      </c>
      <c r="C5" s="10" t="s">
        <v>126</v>
      </c>
      <c r="D5" s="20">
        <v>1916.7</v>
      </c>
      <c r="E5" s="21">
        <v>1666.7</v>
      </c>
      <c r="F5" s="43" t="str">
        <f t="shared" si="0"/>
        <v>down</v>
      </c>
      <c r="G5" s="37" t="s">
        <v>193</v>
      </c>
      <c r="H5" s="41" t="s">
        <v>71</v>
      </c>
      <c r="I5" s="30" t="s">
        <v>75</v>
      </c>
      <c r="J5" s="48">
        <v>40</v>
      </c>
      <c r="K5" s="29">
        <f t="shared" si="1"/>
        <v>20.000399999999999</v>
      </c>
      <c r="L5" s="30">
        <f>1430*10%</f>
        <v>143</v>
      </c>
    </row>
    <row r="6" spans="2:12" ht="12.75" x14ac:dyDescent="0.2">
      <c r="B6" s="9">
        <f t="shared" si="2"/>
        <v>3</v>
      </c>
      <c r="C6" s="10" t="s">
        <v>97</v>
      </c>
      <c r="D6" s="20">
        <v>166.67</v>
      </c>
      <c r="E6" s="21">
        <v>266.67</v>
      </c>
      <c r="F6" s="43" t="str">
        <f t="shared" si="0"/>
        <v>up</v>
      </c>
      <c r="G6" s="37" t="s">
        <v>193</v>
      </c>
      <c r="H6" s="41" t="s">
        <v>106</v>
      </c>
      <c r="I6" s="30" t="s">
        <v>75</v>
      </c>
      <c r="J6" s="48">
        <v>248</v>
      </c>
      <c r="K6" s="29">
        <f t="shared" si="1"/>
        <v>19.840247999999999</v>
      </c>
      <c r="L6" s="12" t="s">
        <v>74</v>
      </c>
    </row>
    <row r="7" spans="2:12" ht="12.75" x14ac:dyDescent="0.2">
      <c r="B7" s="9">
        <f t="shared" si="2"/>
        <v>4</v>
      </c>
      <c r="C7" s="10" t="s">
        <v>90</v>
      </c>
      <c r="D7" s="20">
        <v>208.33</v>
      </c>
      <c r="E7" s="21">
        <v>208.33</v>
      </c>
      <c r="F7" s="43" t="str">
        <f t="shared" si="0"/>
        <v>flat</v>
      </c>
      <c r="G7" s="37" t="s">
        <v>193</v>
      </c>
      <c r="H7" s="41" t="s">
        <v>105</v>
      </c>
      <c r="I7" s="35" t="s">
        <v>182</v>
      </c>
      <c r="J7" s="48">
        <v>299</v>
      </c>
      <c r="K7" s="29">
        <f t="shared" si="1"/>
        <v>18.687201000000002</v>
      </c>
      <c r="L7" s="35">
        <f>160*10%</f>
        <v>16</v>
      </c>
    </row>
    <row r="8" spans="2:12" ht="12.75" x14ac:dyDescent="0.2">
      <c r="B8" s="9">
        <f t="shared" si="2"/>
        <v>5</v>
      </c>
      <c r="C8" s="10" t="s">
        <v>91</v>
      </c>
      <c r="D8" s="20">
        <v>1.4</v>
      </c>
      <c r="E8" s="21">
        <v>200</v>
      </c>
      <c r="F8" s="43" t="str">
        <f t="shared" si="0"/>
        <v>up</v>
      </c>
      <c r="G8" s="37" t="s">
        <v>193</v>
      </c>
      <c r="H8" s="42" t="s">
        <v>70</v>
      </c>
      <c r="I8" s="35" t="s">
        <v>182</v>
      </c>
      <c r="J8" s="48">
        <v>300</v>
      </c>
      <c r="K8" s="29">
        <f t="shared" si="1"/>
        <v>18</v>
      </c>
      <c r="L8" s="12" t="s">
        <v>74</v>
      </c>
    </row>
    <row r="9" spans="2:12" ht="12.75" x14ac:dyDescent="0.2">
      <c r="B9" s="9">
        <f t="shared" si="2"/>
        <v>6</v>
      </c>
      <c r="C9" s="10" t="s">
        <v>92</v>
      </c>
      <c r="D9" s="20">
        <v>277.66000000000003</v>
      </c>
      <c r="E9" s="21">
        <v>194.33</v>
      </c>
      <c r="F9" s="43" t="str">
        <f t="shared" si="0"/>
        <v>down</v>
      </c>
      <c r="G9" s="37" t="s">
        <v>193</v>
      </c>
      <c r="H9" s="41" t="s">
        <v>103</v>
      </c>
      <c r="I9" s="35" t="s">
        <v>182</v>
      </c>
      <c r="J9" s="48">
        <v>183</v>
      </c>
      <c r="K9" s="29">
        <f t="shared" si="1"/>
        <v>10.668716999999999</v>
      </c>
      <c r="L9" s="12" t="s">
        <v>74</v>
      </c>
    </row>
    <row r="10" spans="2:12" ht="12.75" x14ac:dyDescent="0.2">
      <c r="B10" s="9">
        <f t="shared" si="2"/>
        <v>7</v>
      </c>
      <c r="C10" s="10" t="s">
        <v>10</v>
      </c>
      <c r="D10" s="20">
        <v>86.66</v>
      </c>
      <c r="E10" s="21">
        <v>183.32999999999998</v>
      </c>
      <c r="F10" s="43" t="str">
        <f t="shared" si="0"/>
        <v>up</v>
      </c>
      <c r="G10" s="37" t="s">
        <v>193</v>
      </c>
      <c r="H10" s="41" t="s">
        <v>70</v>
      </c>
      <c r="I10" s="30" t="s">
        <v>76</v>
      </c>
      <c r="J10" s="48">
        <v>486</v>
      </c>
      <c r="K10" s="29">
        <f t="shared" si="1"/>
        <v>26.729513999999995</v>
      </c>
      <c r="L10" s="12" t="s">
        <v>74</v>
      </c>
    </row>
    <row r="11" spans="2:12" ht="12.75" x14ac:dyDescent="0.2">
      <c r="B11" s="9">
        <f t="shared" si="2"/>
        <v>8</v>
      </c>
      <c r="C11" s="10" t="s">
        <v>104</v>
      </c>
      <c r="D11" s="20">
        <v>83.33</v>
      </c>
      <c r="E11" s="21">
        <v>150</v>
      </c>
      <c r="F11" s="43" t="str">
        <f t="shared" si="0"/>
        <v>up</v>
      </c>
      <c r="G11" s="37" t="s">
        <v>193</v>
      </c>
      <c r="H11" s="41" t="s">
        <v>105</v>
      </c>
      <c r="I11" s="30" t="s">
        <v>189</v>
      </c>
      <c r="J11" s="48">
        <v>1359</v>
      </c>
      <c r="K11" s="29">
        <f t="shared" si="1"/>
        <v>61.155000000000001</v>
      </c>
      <c r="L11" s="50">
        <f>469*10%</f>
        <v>46.900000000000006</v>
      </c>
    </row>
    <row r="12" spans="2:12" ht="12.75" x14ac:dyDescent="0.2">
      <c r="B12" s="9">
        <f t="shared" si="2"/>
        <v>9</v>
      </c>
      <c r="C12" s="10" t="s">
        <v>54</v>
      </c>
      <c r="D12" s="20">
        <v>253.32999999999998</v>
      </c>
      <c r="E12" s="21">
        <v>142.20000000000002</v>
      </c>
      <c r="F12" s="43" t="str">
        <f t="shared" si="0"/>
        <v>down</v>
      </c>
      <c r="G12" s="37" t="s">
        <v>193</v>
      </c>
      <c r="H12" s="41" t="s">
        <v>133</v>
      </c>
      <c r="I12" s="30" t="s">
        <v>189</v>
      </c>
      <c r="J12" s="48">
        <v>155</v>
      </c>
      <c r="K12" s="29">
        <f t="shared" si="1"/>
        <v>6.6123000000000012</v>
      </c>
      <c r="L12" s="50">
        <f>640*10%</f>
        <v>64</v>
      </c>
    </row>
    <row r="13" spans="2:12" ht="12.75" x14ac:dyDescent="0.2">
      <c r="B13" s="9">
        <f t="shared" si="2"/>
        <v>10</v>
      </c>
      <c r="C13" s="10" t="s">
        <v>190</v>
      </c>
      <c r="D13" s="20">
        <v>66.67</v>
      </c>
      <c r="E13" s="21">
        <v>133.34</v>
      </c>
      <c r="F13" s="43" t="str">
        <f t="shared" si="0"/>
        <v>up</v>
      </c>
      <c r="G13" s="37" t="s">
        <v>193</v>
      </c>
      <c r="H13" s="41" t="s">
        <v>129</v>
      </c>
      <c r="I13" s="30" t="s">
        <v>182</v>
      </c>
      <c r="J13" s="48">
        <v>242</v>
      </c>
      <c r="K13" s="29">
        <f t="shared" si="1"/>
        <v>9.6804839999999999</v>
      </c>
      <c r="L13" s="50">
        <f>540*10%</f>
        <v>54</v>
      </c>
    </row>
    <row r="14" spans="2:12" ht="12.75" x14ac:dyDescent="0.2">
      <c r="B14" s="9">
        <f t="shared" si="2"/>
        <v>11</v>
      </c>
      <c r="C14" s="10" t="s">
        <v>63</v>
      </c>
      <c r="D14" s="20">
        <v>0</v>
      </c>
      <c r="E14" s="21">
        <v>133.32999999999998</v>
      </c>
      <c r="F14" s="43" t="str">
        <f t="shared" si="0"/>
        <v>up</v>
      </c>
      <c r="G14" s="37" t="s">
        <v>193</v>
      </c>
      <c r="H14" s="41" t="s">
        <v>132</v>
      </c>
      <c r="I14" s="30" t="s">
        <v>76</v>
      </c>
      <c r="J14" s="48">
        <v>2066</v>
      </c>
      <c r="K14" s="29">
        <f t="shared" si="1"/>
        <v>82.637933999999987</v>
      </c>
      <c r="L14" s="50">
        <f>575*10%</f>
        <v>57.5</v>
      </c>
    </row>
    <row r="15" spans="2:12" ht="12.75" x14ac:dyDescent="0.2">
      <c r="B15" s="9">
        <f t="shared" si="2"/>
        <v>12</v>
      </c>
      <c r="C15" s="10" t="s">
        <v>55</v>
      </c>
      <c r="D15" s="20">
        <v>255</v>
      </c>
      <c r="E15" s="21">
        <v>116.66</v>
      </c>
      <c r="F15" s="43" t="str">
        <f t="shared" si="0"/>
        <v>down</v>
      </c>
      <c r="G15" s="37" t="s">
        <v>193</v>
      </c>
      <c r="H15" s="41" t="s">
        <v>133</v>
      </c>
      <c r="I15" s="30" t="s">
        <v>189</v>
      </c>
      <c r="J15" s="48">
        <v>78</v>
      </c>
      <c r="K15" s="29">
        <f t="shared" si="1"/>
        <v>2.7298439999999999</v>
      </c>
      <c r="L15" s="50">
        <f>933*10%</f>
        <v>93.300000000000011</v>
      </c>
    </row>
    <row r="16" spans="2:12" ht="12.75" x14ac:dyDescent="0.2">
      <c r="B16" s="9">
        <f t="shared" si="2"/>
        <v>13</v>
      </c>
      <c r="C16" s="10" t="s">
        <v>115</v>
      </c>
      <c r="D16" s="20">
        <v>0</v>
      </c>
      <c r="E16" s="21">
        <v>100</v>
      </c>
      <c r="F16" s="43" t="str">
        <f t="shared" si="0"/>
        <v>up</v>
      </c>
      <c r="G16" s="37" t="s">
        <v>193</v>
      </c>
      <c r="H16" s="41" t="s">
        <v>106</v>
      </c>
      <c r="I16" s="30" t="s">
        <v>75</v>
      </c>
      <c r="J16" s="48">
        <v>166</v>
      </c>
      <c r="K16" s="29">
        <f t="shared" si="1"/>
        <v>4.9800000000000004</v>
      </c>
      <c r="L16" s="12" t="s">
        <v>74</v>
      </c>
    </row>
    <row r="17" spans="2:12" ht="12.75" x14ac:dyDescent="0.2">
      <c r="B17" s="9">
        <f t="shared" si="2"/>
        <v>14</v>
      </c>
      <c r="C17" s="10" t="s">
        <v>4</v>
      </c>
      <c r="D17" s="20">
        <v>290</v>
      </c>
      <c r="E17" s="21">
        <v>100</v>
      </c>
      <c r="F17" s="43" t="str">
        <f t="shared" si="0"/>
        <v>down</v>
      </c>
      <c r="G17" s="37" t="s">
        <v>193</v>
      </c>
      <c r="H17" s="41" t="s">
        <v>105</v>
      </c>
      <c r="I17" s="30" t="s">
        <v>189</v>
      </c>
      <c r="J17" s="48">
        <v>176</v>
      </c>
      <c r="K17" s="29">
        <f t="shared" si="1"/>
        <v>5.28</v>
      </c>
      <c r="L17" s="12" t="s">
        <v>74</v>
      </c>
    </row>
    <row r="18" spans="2:12" ht="12.75" x14ac:dyDescent="0.2">
      <c r="B18" s="9">
        <f t="shared" si="2"/>
        <v>15</v>
      </c>
      <c r="C18" s="10" t="s">
        <v>36</v>
      </c>
      <c r="D18" s="20">
        <v>106.67</v>
      </c>
      <c r="E18" s="21">
        <v>100</v>
      </c>
      <c r="F18" s="43" t="str">
        <f t="shared" si="0"/>
        <v>down</v>
      </c>
      <c r="G18" s="37" t="s">
        <v>193</v>
      </c>
      <c r="H18" s="41" t="s">
        <v>156</v>
      </c>
      <c r="I18" s="30" t="s">
        <v>78</v>
      </c>
      <c r="J18" s="48">
        <v>88</v>
      </c>
      <c r="K18" s="29">
        <f t="shared" si="1"/>
        <v>2.64</v>
      </c>
      <c r="L18" s="12" t="s">
        <v>74</v>
      </c>
    </row>
    <row r="19" spans="2:12" ht="12.75" x14ac:dyDescent="0.2">
      <c r="B19" s="9">
        <f t="shared" si="2"/>
        <v>16</v>
      </c>
      <c r="C19" s="10" t="s">
        <v>121</v>
      </c>
      <c r="D19" s="20">
        <v>0</v>
      </c>
      <c r="E19" s="21">
        <v>100</v>
      </c>
      <c r="F19" s="43" t="str">
        <f t="shared" si="0"/>
        <v>up</v>
      </c>
      <c r="G19" s="37" t="s">
        <v>193</v>
      </c>
      <c r="H19" s="41" t="s">
        <v>122</v>
      </c>
      <c r="I19" s="30">
        <v>3</v>
      </c>
      <c r="J19" s="48">
        <v>295</v>
      </c>
      <c r="K19" s="29">
        <f t="shared" si="1"/>
        <v>8.85</v>
      </c>
      <c r="L19" s="12" t="s">
        <v>74</v>
      </c>
    </row>
    <row r="20" spans="2:12" ht="12.75" x14ac:dyDescent="0.2">
      <c r="B20" s="9">
        <f t="shared" si="2"/>
        <v>17</v>
      </c>
      <c r="C20" s="10" t="s">
        <v>113</v>
      </c>
      <c r="D20" s="20">
        <v>0</v>
      </c>
      <c r="E20" s="21">
        <v>100</v>
      </c>
      <c r="F20" s="43" t="str">
        <f t="shared" si="0"/>
        <v>up</v>
      </c>
      <c r="G20" s="37" t="s">
        <v>193</v>
      </c>
      <c r="H20" s="41" t="s">
        <v>70</v>
      </c>
      <c r="I20" s="30">
        <v>1</v>
      </c>
      <c r="J20" s="48">
        <v>1356</v>
      </c>
      <c r="K20" s="29">
        <f t="shared" si="1"/>
        <v>40.68</v>
      </c>
      <c r="L20" s="12" t="s">
        <v>74</v>
      </c>
    </row>
    <row r="21" spans="2:12" ht="12.75" x14ac:dyDescent="0.2">
      <c r="B21" s="9">
        <f t="shared" si="2"/>
        <v>18</v>
      </c>
      <c r="C21" s="10" t="s">
        <v>114</v>
      </c>
      <c r="D21" s="20">
        <v>0</v>
      </c>
      <c r="E21" s="21">
        <v>100</v>
      </c>
      <c r="F21" s="43" t="str">
        <f t="shared" si="0"/>
        <v>up</v>
      </c>
      <c r="G21" s="37" t="s">
        <v>193</v>
      </c>
      <c r="H21" s="41" t="s">
        <v>124</v>
      </c>
      <c r="I21" s="30" t="s">
        <v>182</v>
      </c>
      <c r="J21" s="48">
        <v>315</v>
      </c>
      <c r="K21" s="29">
        <f t="shared" si="1"/>
        <v>9.4499999999999993</v>
      </c>
      <c r="L21" s="35">
        <f>650*10%</f>
        <v>65</v>
      </c>
    </row>
    <row r="22" spans="2:12" ht="12.75" x14ac:dyDescent="0.2">
      <c r="B22" s="9">
        <f t="shared" si="2"/>
        <v>19</v>
      </c>
      <c r="C22" s="10" t="s">
        <v>119</v>
      </c>
      <c r="D22" s="20">
        <v>0</v>
      </c>
      <c r="E22" s="21">
        <v>66.67</v>
      </c>
      <c r="F22" s="43" t="str">
        <f t="shared" si="0"/>
        <v>up</v>
      </c>
      <c r="G22" s="37" t="s">
        <v>193</v>
      </c>
      <c r="H22" s="41" t="s">
        <v>105</v>
      </c>
      <c r="I22" s="30" t="s">
        <v>189</v>
      </c>
      <c r="J22" s="48">
        <v>203</v>
      </c>
      <c r="K22" s="29">
        <f t="shared" si="1"/>
        <v>4.0602029999999996</v>
      </c>
      <c r="L22" s="12" t="s">
        <v>74</v>
      </c>
    </row>
    <row r="23" spans="2:12" ht="12.75" x14ac:dyDescent="0.2">
      <c r="B23" s="9">
        <f t="shared" si="2"/>
        <v>20</v>
      </c>
      <c r="C23" s="10" t="s">
        <v>94</v>
      </c>
      <c r="D23" s="20">
        <v>11</v>
      </c>
      <c r="E23" s="21">
        <v>66.67</v>
      </c>
      <c r="F23" s="43" t="str">
        <f t="shared" si="0"/>
        <v>up</v>
      </c>
      <c r="G23" s="37" t="s">
        <v>193</v>
      </c>
      <c r="H23" s="41" t="s">
        <v>127</v>
      </c>
      <c r="I23" s="30" t="s">
        <v>75</v>
      </c>
      <c r="J23" s="48">
        <v>954</v>
      </c>
      <c r="K23" s="29">
        <f t="shared" si="1"/>
        <v>19.080953999999998</v>
      </c>
      <c r="L23" s="35">
        <f>1800*10%</f>
        <v>180</v>
      </c>
    </row>
    <row r="24" spans="2:12" ht="12.75" x14ac:dyDescent="0.2">
      <c r="B24" s="9">
        <f t="shared" si="2"/>
        <v>21</v>
      </c>
      <c r="C24" s="10" t="s">
        <v>112</v>
      </c>
      <c r="D24" s="20">
        <v>0</v>
      </c>
      <c r="E24" s="21">
        <v>66.67</v>
      </c>
      <c r="F24" s="43" t="str">
        <f t="shared" si="0"/>
        <v>up</v>
      </c>
      <c r="G24" s="37" t="s">
        <v>193</v>
      </c>
      <c r="H24" s="41" t="s">
        <v>122</v>
      </c>
      <c r="I24" s="30">
        <v>3</v>
      </c>
      <c r="J24" s="48">
        <v>296</v>
      </c>
      <c r="K24" s="29">
        <f t="shared" si="1"/>
        <v>5.9202959999999996</v>
      </c>
      <c r="L24" s="12" t="s">
        <v>74</v>
      </c>
    </row>
    <row r="25" spans="2:12" ht="12.75" x14ac:dyDescent="0.2">
      <c r="B25" s="9">
        <f t="shared" si="2"/>
        <v>22</v>
      </c>
      <c r="C25" s="10" t="s">
        <v>9</v>
      </c>
      <c r="D25" s="20">
        <v>36.659999999999997</v>
      </c>
      <c r="E25" s="21">
        <v>58.33</v>
      </c>
      <c r="F25" s="43" t="str">
        <f t="shared" si="0"/>
        <v>up</v>
      </c>
      <c r="G25" s="37" t="s">
        <v>193</v>
      </c>
      <c r="H25" s="41" t="s">
        <v>134</v>
      </c>
      <c r="I25" s="30" t="s">
        <v>75</v>
      </c>
      <c r="J25" s="48">
        <v>1689</v>
      </c>
      <c r="K25" s="29">
        <f t="shared" si="1"/>
        <v>29.555810999999999</v>
      </c>
      <c r="L25" s="12" t="s">
        <v>74</v>
      </c>
    </row>
    <row r="26" spans="2:12" ht="12.75" x14ac:dyDescent="0.2">
      <c r="B26" s="9">
        <f t="shared" si="2"/>
        <v>23</v>
      </c>
      <c r="C26" s="10" t="s">
        <v>14</v>
      </c>
      <c r="D26" s="20">
        <v>50</v>
      </c>
      <c r="E26" s="21">
        <v>50</v>
      </c>
      <c r="F26" s="43" t="str">
        <f t="shared" si="0"/>
        <v>flat</v>
      </c>
      <c r="G26" s="37" t="s">
        <v>193</v>
      </c>
      <c r="H26" s="42" t="s">
        <v>70</v>
      </c>
      <c r="I26" s="30" t="s">
        <v>76</v>
      </c>
      <c r="J26" s="48">
        <v>2414</v>
      </c>
      <c r="K26" s="29">
        <f t="shared" si="1"/>
        <v>36.21</v>
      </c>
      <c r="L26" s="36">
        <f>818*10%</f>
        <v>81.800000000000011</v>
      </c>
    </row>
    <row r="27" spans="2:12" ht="12.75" x14ac:dyDescent="0.2">
      <c r="B27" s="9">
        <f t="shared" si="2"/>
        <v>24</v>
      </c>
      <c r="C27" s="10" t="s">
        <v>15</v>
      </c>
      <c r="D27" s="20">
        <v>16.670000000000002</v>
      </c>
      <c r="E27" s="21">
        <v>50</v>
      </c>
      <c r="F27" s="43" t="str">
        <f t="shared" si="0"/>
        <v>up</v>
      </c>
      <c r="G27" s="37" t="s">
        <v>193</v>
      </c>
      <c r="H27" s="42" t="s">
        <v>70</v>
      </c>
      <c r="I27" s="30" t="s">
        <v>76</v>
      </c>
      <c r="J27" s="48">
        <v>5038</v>
      </c>
      <c r="K27" s="29">
        <f t="shared" si="1"/>
        <v>75.569999999999993</v>
      </c>
      <c r="L27" s="12" t="s">
        <v>74</v>
      </c>
    </row>
    <row r="28" spans="2:12" ht="12.75" x14ac:dyDescent="0.2">
      <c r="B28" s="9">
        <f t="shared" si="2"/>
        <v>25</v>
      </c>
      <c r="C28" s="10" t="s">
        <v>16</v>
      </c>
      <c r="D28" s="20">
        <v>16.670000000000002</v>
      </c>
      <c r="E28" s="21">
        <v>50</v>
      </c>
      <c r="F28" s="43" t="str">
        <f t="shared" si="0"/>
        <v>up</v>
      </c>
      <c r="G28" s="37" t="s">
        <v>193</v>
      </c>
      <c r="H28" s="42" t="s">
        <v>70</v>
      </c>
      <c r="I28" s="30" t="s">
        <v>75</v>
      </c>
      <c r="J28" s="25">
        <v>4935</v>
      </c>
      <c r="K28" s="29">
        <f t="shared" si="1"/>
        <v>74.025000000000006</v>
      </c>
      <c r="L28" s="35">
        <f>2500*10%</f>
        <v>250</v>
      </c>
    </row>
    <row r="29" spans="2:12" ht="12.75" x14ac:dyDescent="0.2">
      <c r="B29" s="9">
        <f t="shared" si="2"/>
        <v>26</v>
      </c>
      <c r="C29" s="10" t="s">
        <v>117</v>
      </c>
      <c r="D29" s="20">
        <v>0</v>
      </c>
      <c r="E29" s="21">
        <v>50</v>
      </c>
      <c r="F29" s="43" t="str">
        <f t="shared" si="0"/>
        <v>up</v>
      </c>
      <c r="G29" s="37" t="s">
        <v>193</v>
      </c>
      <c r="H29" s="41" t="s">
        <v>106</v>
      </c>
      <c r="I29" s="30" t="s">
        <v>189</v>
      </c>
      <c r="J29" s="25">
        <v>100</v>
      </c>
      <c r="K29" s="29">
        <f t="shared" si="1"/>
        <v>1.5</v>
      </c>
      <c r="L29" s="12" t="s">
        <v>74</v>
      </c>
    </row>
    <row r="30" spans="2:12" ht="12.75" x14ac:dyDescent="0.2">
      <c r="B30" s="9">
        <f t="shared" si="2"/>
        <v>27</v>
      </c>
      <c r="C30" s="10" t="s">
        <v>120</v>
      </c>
      <c r="D30" s="20">
        <v>0</v>
      </c>
      <c r="E30" s="21">
        <v>50</v>
      </c>
      <c r="F30" s="43" t="str">
        <f t="shared" si="0"/>
        <v>up</v>
      </c>
      <c r="G30" s="37" t="s">
        <v>193</v>
      </c>
      <c r="H30" s="41" t="s">
        <v>70</v>
      </c>
      <c r="I30" s="30" t="s">
        <v>76</v>
      </c>
      <c r="J30" s="25">
        <v>488</v>
      </c>
      <c r="K30" s="29">
        <f t="shared" si="1"/>
        <v>7.32</v>
      </c>
      <c r="L30" s="12" t="s">
        <v>74</v>
      </c>
    </row>
    <row r="31" spans="2:12" ht="12.75" x14ac:dyDescent="0.2">
      <c r="B31" s="9">
        <f t="shared" si="2"/>
        <v>28</v>
      </c>
      <c r="C31" s="10" t="s">
        <v>191</v>
      </c>
      <c r="D31" s="20">
        <v>0</v>
      </c>
      <c r="E31" s="21">
        <v>41.67</v>
      </c>
      <c r="F31" s="43" t="str">
        <f t="shared" si="0"/>
        <v>up</v>
      </c>
      <c r="G31" s="37" t="s">
        <v>193</v>
      </c>
      <c r="H31" s="41" t="s">
        <v>130</v>
      </c>
      <c r="I31" s="12" t="s">
        <v>74</v>
      </c>
      <c r="J31" s="25">
        <v>1578</v>
      </c>
      <c r="K31" s="29">
        <f t="shared" si="1"/>
        <v>19.726578000000003</v>
      </c>
      <c r="L31" s="12" t="s">
        <v>74</v>
      </c>
    </row>
    <row r="32" spans="2:12" ht="12.75" x14ac:dyDescent="0.2">
      <c r="B32" s="9">
        <f t="shared" si="2"/>
        <v>29</v>
      </c>
      <c r="C32" s="10" t="s">
        <v>95</v>
      </c>
      <c r="D32" s="20">
        <v>41.67</v>
      </c>
      <c r="E32" s="21">
        <v>33.33</v>
      </c>
      <c r="F32" s="43" t="str">
        <f t="shared" si="0"/>
        <v>down</v>
      </c>
      <c r="G32" s="37" t="s">
        <v>193</v>
      </c>
      <c r="H32" s="41" t="s">
        <v>102</v>
      </c>
      <c r="I32" s="12" t="s">
        <v>74</v>
      </c>
      <c r="J32" s="25" t="s">
        <v>74</v>
      </c>
      <c r="K32" s="29" t="s">
        <v>74</v>
      </c>
      <c r="L32" s="12" t="s">
        <v>74</v>
      </c>
    </row>
    <row r="33" spans="2:12" ht="12.75" x14ac:dyDescent="0.2">
      <c r="B33" s="9">
        <f t="shared" si="2"/>
        <v>30</v>
      </c>
      <c r="C33" s="10" t="s">
        <v>96</v>
      </c>
      <c r="D33" s="20">
        <v>0</v>
      </c>
      <c r="E33" s="21">
        <v>33.33</v>
      </c>
      <c r="F33" s="43" t="str">
        <f t="shared" si="0"/>
        <v>up</v>
      </c>
      <c r="G33" s="37" t="s">
        <v>193</v>
      </c>
      <c r="H33" s="41" t="s">
        <v>101</v>
      </c>
      <c r="I33" s="30" t="s">
        <v>78</v>
      </c>
      <c r="J33" s="25">
        <v>406</v>
      </c>
      <c r="K33" s="29">
        <f>J33*E33*300/10^6</f>
        <v>4.0595939999999997</v>
      </c>
      <c r="L33" s="12" t="s">
        <v>74</v>
      </c>
    </row>
    <row r="34" spans="2:12" ht="12.75" x14ac:dyDescent="0.2">
      <c r="B34" s="9">
        <f t="shared" si="2"/>
        <v>31</v>
      </c>
      <c r="C34" s="10" t="s">
        <v>1</v>
      </c>
      <c r="D34" s="20">
        <v>33.33</v>
      </c>
      <c r="E34" s="21">
        <v>33.33</v>
      </c>
      <c r="F34" s="43" t="str">
        <f t="shared" si="0"/>
        <v>flat</v>
      </c>
      <c r="G34" s="37" t="s">
        <v>193</v>
      </c>
      <c r="H34" s="41" t="s">
        <v>131</v>
      </c>
      <c r="I34" s="30" t="s">
        <v>189</v>
      </c>
      <c r="J34" s="25">
        <v>1020</v>
      </c>
      <c r="K34" s="29">
        <f>J34*E34*300/10^6</f>
        <v>10.198980000000001</v>
      </c>
      <c r="L34" s="35">
        <f>500*10%</f>
        <v>50</v>
      </c>
    </row>
    <row r="35" spans="2:12" ht="12.75" x14ac:dyDescent="0.2">
      <c r="B35" s="9">
        <f t="shared" si="2"/>
        <v>32</v>
      </c>
      <c r="C35" s="10" t="s">
        <v>19</v>
      </c>
      <c r="D35" s="20">
        <v>16.670000000000002</v>
      </c>
      <c r="E35" s="21">
        <v>16.670000000000002</v>
      </c>
      <c r="F35" s="43" t="str">
        <f t="shared" si="0"/>
        <v>flat</v>
      </c>
      <c r="G35" s="37" t="s">
        <v>193</v>
      </c>
      <c r="H35" s="41" t="s">
        <v>71</v>
      </c>
      <c r="I35" s="30" t="s">
        <v>76</v>
      </c>
      <c r="J35" s="25">
        <v>412</v>
      </c>
      <c r="K35" s="29">
        <f>J35*E35*300/10^6</f>
        <v>2.0604120000000004</v>
      </c>
      <c r="L35" s="49" t="s">
        <v>74</v>
      </c>
    </row>
    <row r="36" spans="2:12" ht="12.75" x14ac:dyDescent="0.2">
      <c r="B36" s="9">
        <f t="shared" si="2"/>
        <v>33</v>
      </c>
      <c r="C36" s="10" t="s">
        <v>89</v>
      </c>
      <c r="D36" s="20">
        <v>16.670000000000002</v>
      </c>
      <c r="E36" s="21">
        <v>16.670000000000002</v>
      </c>
      <c r="F36" s="43" t="str">
        <f t="shared" si="0"/>
        <v>flat</v>
      </c>
      <c r="G36" s="37" t="s">
        <v>193</v>
      </c>
      <c r="H36" s="41" t="s">
        <v>100</v>
      </c>
      <c r="I36" s="30" t="s">
        <v>78</v>
      </c>
      <c r="J36" s="25">
        <v>2239</v>
      </c>
      <c r="K36" s="29">
        <f>J36*E36*300/10^6</f>
        <v>11.197239000000001</v>
      </c>
      <c r="L36" s="49" t="s">
        <v>74</v>
      </c>
    </row>
    <row r="37" spans="2:12" ht="12.75" x14ac:dyDescent="0.2">
      <c r="B37" s="9">
        <f t="shared" si="2"/>
        <v>34</v>
      </c>
      <c r="C37" s="10" t="s">
        <v>64</v>
      </c>
      <c r="D37" s="20">
        <v>0</v>
      </c>
      <c r="E37" s="21">
        <v>13.89</v>
      </c>
      <c r="F37" s="43" t="str">
        <f t="shared" si="0"/>
        <v>up</v>
      </c>
      <c r="G37" s="37" t="s">
        <v>193</v>
      </c>
      <c r="H37" s="41" t="s">
        <v>85</v>
      </c>
      <c r="I37" s="12" t="s">
        <v>74</v>
      </c>
      <c r="J37" s="49" t="s">
        <v>74</v>
      </c>
      <c r="K37" s="12" t="s">
        <v>74</v>
      </c>
      <c r="L37" s="49" t="s">
        <v>74</v>
      </c>
    </row>
    <row r="38" spans="2:12" ht="12.75" x14ac:dyDescent="0.2">
      <c r="B38" s="9">
        <f t="shared" si="2"/>
        <v>35</v>
      </c>
      <c r="C38" s="10" t="s">
        <v>107</v>
      </c>
      <c r="D38" s="20">
        <v>11</v>
      </c>
      <c r="E38" s="21">
        <v>11</v>
      </c>
      <c r="F38" s="43" t="str">
        <f t="shared" si="0"/>
        <v>flat</v>
      </c>
      <c r="G38" s="37" t="s">
        <v>193</v>
      </c>
      <c r="H38" s="41" t="s">
        <v>123</v>
      </c>
      <c r="I38" s="30" t="s">
        <v>182</v>
      </c>
      <c r="J38" s="25">
        <v>128</v>
      </c>
      <c r="K38" s="29">
        <f>J38*E38*300/10^6</f>
        <v>0.4224</v>
      </c>
      <c r="L38" s="49" t="s">
        <v>74</v>
      </c>
    </row>
    <row r="39" spans="2:12" ht="12.75" x14ac:dyDescent="0.2">
      <c r="B39" s="9">
        <f t="shared" si="2"/>
        <v>36</v>
      </c>
      <c r="C39" s="10" t="s">
        <v>12</v>
      </c>
      <c r="D39" s="20">
        <v>6.67</v>
      </c>
      <c r="E39" s="21">
        <v>6.67</v>
      </c>
      <c r="F39" s="43" t="str">
        <f t="shared" si="0"/>
        <v>flat</v>
      </c>
      <c r="G39" s="37" t="s">
        <v>193</v>
      </c>
      <c r="H39" s="41" t="s">
        <v>137</v>
      </c>
      <c r="I39" s="12" t="s">
        <v>74</v>
      </c>
      <c r="J39" s="25">
        <v>2387</v>
      </c>
      <c r="K39" s="29">
        <f>J39*E39*300/10^6</f>
        <v>4.7763869999999997</v>
      </c>
      <c r="L39" s="49" t="s">
        <v>74</v>
      </c>
    </row>
    <row r="40" spans="2:12" ht="12.75" x14ac:dyDescent="0.2">
      <c r="B40" s="9">
        <f t="shared" si="2"/>
        <v>37</v>
      </c>
      <c r="C40" s="10" t="s">
        <v>77</v>
      </c>
      <c r="D40" s="20">
        <v>5.67</v>
      </c>
      <c r="E40" s="21">
        <v>5.67</v>
      </c>
      <c r="F40" s="43" t="str">
        <f t="shared" si="0"/>
        <v>flat</v>
      </c>
      <c r="G40" s="37" t="s">
        <v>193</v>
      </c>
      <c r="H40" s="41" t="s">
        <v>140</v>
      </c>
      <c r="I40" s="30">
        <v>1</v>
      </c>
      <c r="J40" s="25">
        <v>1946</v>
      </c>
      <c r="K40" s="29">
        <f>J40*E40*300/10^6</f>
        <v>3.310146</v>
      </c>
      <c r="L40" s="12" t="s">
        <v>74</v>
      </c>
    </row>
    <row r="41" spans="2:12" ht="12.75" x14ac:dyDescent="0.2">
      <c r="B41" s="9">
        <f t="shared" si="2"/>
        <v>38</v>
      </c>
      <c r="C41" s="10" t="s">
        <v>59</v>
      </c>
      <c r="D41" s="20">
        <v>5.67</v>
      </c>
      <c r="E41" s="21">
        <v>5.67</v>
      </c>
      <c r="F41" s="43" t="str">
        <f t="shared" si="0"/>
        <v>flat</v>
      </c>
      <c r="G41" s="37" t="s">
        <v>193</v>
      </c>
      <c r="H41" s="41" t="s">
        <v>138</v>
      </c>
      <c r="I41" s="12" t="s">
        <v>74</v>
      </c>
      <c r="J41" s="25">
        <v>1258</v>
      </c>
      <c r="K41" s="29">
        <f>J41*E41*300/10^6</f>
        <v>2.1398579999999998</v>
      </c>
      <c r="L41" s="12" t="s">
        <v>74</v>
      </c>
    </row>
    <row r="42" spans="2:12" ht="12.75" x14ac:dyDescent="0.2">
      <c r="B42" s="9">
        <f t="shared" si="2"/>
        <v>39</v>
      </c>
      <c r="C42" s="10" t="s">
        <v>72</v>
      </c>
      <c r="D42" s="20">
        <v>0</v>
      </c>
      <c r="E42" s="21">
        <v>4.17</v>
      </c>
      <c r="F42" s="43" t="str">
        <f t="shared" si="0"/>
        <v>up</v>
      </c>
      <c r="G42" s="37" t="s">
        <v>193</v>
      </c>
      <c r="H42" s="41" t="s">
        <v>85</v>
      </c>
      <c r="I42" s="12" t="s">
        <v>74</v>
      </c>
      <c r="J42" s="25" t="s">
        <v>74</v>
      </c>
      <c r="K42" s="29" t="s">
        <v>74</v>
      </c>
      <c r="L42" s="12" t="s">
        <v>74</v>
      </c>
    </row>
    <row r="43" spans="2:12" ht="12.75" x14ac:dyDescent="0.2">
      <c r="B43" s="9">
        <f t="shared" si="2"/>
        <v>40</v>
      </c>
      <c r="C43" s="10" t="s">
        <v>41</v>
      </c>
      <c r="D43" s="20">
        <v>0.1</v>
      </c>
      <c r="E43" s="21">
        <v>3.33</v>
      </c>
      <c r="F43" s="43" t="str">
        <f t="shared" si="0"/>
        <v>up</v>
      </c>
      <c r="G43" s="37" t="s">
        <v>193</v>
      </c>
      <c r="H43" s="41" t="s">
        <v>148</v>
      </c>
      <c r="I43" s="30" t="s">
        <v>76</v>
      </c>
      <c r="J43" s="25">
        <v>3637</v>
      </c>
      <c r="K43" s="29">
        <f>J43*E43*300/10^6</f>
        <v>3.6333630000000006</v>
      </c>
      <c r="L43" s="12" t="s">
        <v>74</v>
      </c>
    </row>
    <row r="44" spans="2:12" ht="12.75" x14ac:dyDescent="0.2">
      <c r="B44" s="9">
        <f t="shared" si="2"/>
        <v>41</v>
      </c>
      <c r="C44" s="10" t="s">
        <v>68</v>
      </c>
      <c r="D44" s="20">
        <v>0</v>
      </c>
      <c r="E44" s="21">
        <v>2.78</v>
      </c>
      <c r="F44" s="43" t="str">
        <f t="shared" si="0"/>
        <v>up</v>
      </c>
      <c r="G44" s="37" t="s">
        <v>193</v>
      </c>
      <c r="H44" s="41" t="s">
        <v>149</v>
      </c>
      <c r="I44" s="30" t="s">
        <v>182</v>
      </c>
      <c r="J44" s="25">
        <v>665</v>
      </c>
      <c r="K44" s="29">
        <f>J44*E44*300/10^6</f>
        <v>0.55461000000000005</v>
      </c>
      <c r="L44" s="36">
        <f>1006*10%</f>
        <v>100.60000000000001</v>
      </c>
    </row>
    <row r="45" spans="2:12" ht="12.75" x14ac:dyDescent="0.2">
      <c r="B45" s="9">
        <f t="shared" si="2"/>
        <v>42</v>
      </c>
      <c r="C45" s="10" t="s">
        <v>110</v>
      </c>
      <c r="D45" s="20">
        <v>2.67</v>
      </c>
      <c r="E45" s="21">
        <v>2</v>
      </c>
      <c r="F45" s="43" t="str">
        <f t="shared" ref="F45:F58" si="3">IF(E45&lt;&gt;D45, IF(E45&gt;D45, "up", "down"), "flat")</f>
        <v>down</v>
      </c>
      <c r="G45" s="37" t="s">
        <v>193</v>
      </c>
      <c r="H45" s="41" t="s">
        <v>105</v>
      </c>
      <c r="I45" s="30" t="s">
        <v>76</v>
      </c>
      <c r="J45" s="25">
        <v>7961</v>
      </c>
      <c r="K45" s="29">
        <f>J45*E45*300/10^6</f>
        <v>4.7766000000000002</v>
      </c>
      <c r="L45" s="36">
        <f>55*10%</f>
        <v>5.5</v>
      </c>
    </row>
    <row r="46" spans="2:12" ht="12.75" x14ac:dyDescent="0.2">
      <c r="B46" s="9">
        <f t="shared" si="2"/>
        <v>43</v>
      </c>
      <c r="C46" s="10" t="s">
        <v>50</v>
      </c>
      <c r="D46" s="20">
        <v>1.66</v>
      </c>
      <c r="E46" s="21">
        <v>1.66</v>
      </c>
      <c r="F46" s="43" t="str">
        <f t="shared" si="3"/>
        <v>flat</v>
      </c>
      <c r="G46" s="37" t="s">
        <v>193</v>
      </c>
      <c r="H46" s="41" t="s">
        <v>105</v>
      </c>
      <c r="I46" s="30" t="s">
        <v>75</v>
      </c>
      <c r="J46" s="25">
        <v>2951</v>
      </c>
      <c r="K46" s="29">
        <f>J46*E46*300/10^6</f>
        <v>1.469598</v>
      </c>
      <c r="L46" s="36">
        <f>1145*10%</f>
        <v>114.5</v>
      </c>
    </row>
    <row r="47" spans="2:12" ht="12.75" x14ac:dyDescent="0.2">
      <c r="B47" s="9">
        <f t="shared" si="2"/>
        <v>44</v>
      </c>
      <c r="C47" s="10" t="s">
        <v>25</v>
      </c>
      <c r="D47" s="20">
        <v>1.73</v>
      </c>
      <c r="E47" s="21">
        <v>1.4</v>
      </c>
      <c r="F47" s="43" t="str">
        <f t="shared" si="3"/>
        <v>down</v>
      </c>
      <c r="G47" s="37" t="s">
        <v>193</v>
      </c>
      <c r="H47" s="41" t="s">
        <v>158</v>
      </c>
      <c r="I47" s="30" t="s">
        <v>182</v>
      </c>
      <c r="J47" s="25">
        <v>212</v>
      </c>
      <c r="K47" s="29">
        <f>J47*E47*300/10^6</f>
        <v>8.903999999999998E-2</v>
      </c>
      <c r="L47" s="12" t="s">
        <v>74</v>
      </c>
    </row>
    <row r="48" spans="2:12" ht="12.75" x14ac:dyDescent="0.2">
      <c r="B48" s="9">
        <f t="shared" si="2"/>
        <v>45</v>
      </c>
      <c r="C48" s="10" t="s">
        <v>58</v>
      </c>
      <c r="D48" s="20">
        <v>14</v>
      </c>
      <c r="E48" s="21">
        <v>1.39</v>
      </c>
      <c r="F48" s="43" t="str">
        <f t="shared" si="3"/>
        <v>down</v>
      </c>
      <c r="G48" s="37" t="s">
        <v>193</v>
      </c>
      <c r="H48" s="41" t="s">
        <v>150</v>
      </c>
      <c r="I48" s="30">
        <v>1</v>
      </c>
      <c r="J48" s="49" t="s">
        <v>74</v>
      </c>
      <c r="K48" s="12" t="s">
        <v>74</v>
      </c>
      <c r="L48" s="12" t="s">
        <v>74</v>
      </c>
    </row>
    <row r="49" spans="2:12" ht="12.75" x14ac:dyDescent="0.2">
      <c r="B49" s="9">
        <f t="shared" si="2"/>
        <v>46</v>
      </c>
      <c r="C49" s="10" t="s">
        <v>66</v>
      </c>
      <c r="D49" s="20">
        <v>0</v>
      </c>
      <c r="E49" s="21">
        <v>1.39</v>
      </c>
      <c r="F49" s="43" t="str">
        <f t="shared" si="3"/>
        <v>up</v>
      </c>
      <c r="G49" s="37" t="s">
        <v>193</v>
      </c>
      <c r="H49" s="41" t="s">
        <v>105</v>
      </c>
      <c r="I49" s="30" t="s">
        <v>76</v>
      </c>
      <c r="J49" s="25">
        <v>3701</v>
      </c>
      <c r="K49" s="29">
        <f>J49*E49*300/10^6</f>
        <v>1.5433169999999998</v>
      </c>
      <c r="L49" s="35">
        <f>800*10%</f>
        <v>80</v>
      </c>
    </row>
    <row r="50" spans="2:12" ht="12.75" x14ac:dyDescent="0.2">
      <c r="B50" s="9">
        <f t="shared" si="2"/>
        <v>47</v>
      </c>
      <c r="C50" s="10" t="s">
        <v>56</v>
      </c>
      <c r="D50" s="20">
        <v>0.36</v>
      </c>
      <c r="E50" s="21">
        <v>0.66</v>
      </c>
      <c r="F50" s="43" t="str">
        <f t="shared" si="3"/>
        <v>up</v>
      </c>
      <c r="G50" s="37" t="s">
        <v>193</v>
      </c>
      <c r="H50" s="41" t="s">
        <v>151</v>
      </c>
      <c r="I50" s="30">
        <v>5</v>
      </c>
      <c r="J50" s="25">
        <v>13316</v>
      </c>
      <c r="K50" s="29">
        <f>J50*E50*300/10^6</f>
        <v>2.6365680000000005</v>
      </c>
      <c r="L50" s="12" t="s">
        <v>74</v>
      </c>
    </row>
    <row r="51" spans="2:12" ht="12.75" x14ac:dyDescent="0.2">
      <c r="B51" s="9">
        <f t="shared" si="2"/>
        <v>48</v>
      </c>
      <c r="C51" s="10" t="s">
        <v>192</v>
      </c>
      <c r="D51" s="20">
        <v>0</v>
      </c>
      <c r="E51" s="21">
        <v>0.28000000000000003</v>
      </c>
      <c r="F51" s="43" t="str">
        <f t="shared" si="3"/>
        <v>up</v>
      </c>
      <c r="G51" s="37" t="s">
        <v>193</v>
      </c>
      <c r="H51" s="41" t="s">
        <v>106</v>
      </c>
      <c r="I51" s="30">
        <v>10</v>
      </c>
      <c r="J51" s="25">
        <v>32951</v>
      </c>
      <c r="K51" s="29">
        <f>J51*E51*300/10^6</f>
        <v>2.767884</v>
      </c>
      <c r="L51" s="12" t="s">
        <v>74</v>
      </c>
    </row>
    <row r="52" spans="2:12" ht="12.75" x14ac:dyDescent="0.2">
      <c r="B52" s="9">
        <f t="shared" si="2"/>
        <v>49</v>
      </c>
      <c r="C52" s="10" t="s">
        <v>65</v>
      </c>
      <c r="D52" s="20">
        <v>0</v>
      </c>
      <c r="E52" s="21">
        <v>0.28000000000000003</v>
      </c>
      <c r="F52" s="43" t="str">
        <f t="shared" si="3"/>
        <v>up</v>
      </c>
      <c r="G52" s="37" t="s">
        <v>193</v>
      </c>
      <c r="H52" s="41" t="s">
        <v>105</v>
      </c>
      <c r="I52" s="30">
        <v>5</v>
      </c>
      <c r="J52" s="25">
        <v>4055</v>
      </c>
      <c r="K52" s="29">
        <f>J52*E52*300/10^6</f>
        <v>0.34061999999999998</v>
      </c>
      <c r="L52" s="12" t="s">
        <v>74</v>
      </c>
    </row>
    <row r="53" spans="2:12" ht="12.75" x14ac:dyDescent="0.2">
      <c r="B53" s="9">
        <f t="shared" si="2"/>
        <v>50</v>
      </c>
      <c r="C53" s="10" t="s">
        <v>29</v>
      </c>
      <c r="D53" s="20">
        <v>7.0000000000000007E-2</v>
      </c>
      <c r="E53" s="21">
        <v>7.0000000000000007E-2</v>
      </c>
      <c r="F53" s="43" t="str">
        <f t="shared" si="3"/>
        <v>flat</v>
      </c>
      <c r="G53" s="37" t="s">
        <v>193</v>
      </c>
      <c r="H53" s="41" t="s">
        <v>105</v>
      </c>
      <c r="I53" s="30" t="s">
        <v>76</v>
      </c>
      <c r="J53" s="49" t="s">
        <v>74</v>
      </c>
      <c r="K53" s="12" t="s">
        <v>74</v>
      </c>
      <c r="L53" s="12" t="s">
        <v>74</v>
      </c>
    </row>
    <row r="54" spans="2:12" ht="12.75" x14ac:dyDescent="0.2">
      <c r="B54" s="9">
        <f t="shared" si="2"/>
        <v>51</v>
      </c>
      <c r="C54" s="10" t="s">
        <v>28</v>
      </c>
      <c r="D54" s="20">
        <v>0.03</v>
      </c>
      <c r="E54" s="21">
        <v>0.03</v>
      </c>
      <c r="F54" s="43" t="str">
        <f t="shared" si="3"/>
        <v>flat</v>
      </c>
      <c r="G54" s="37" t="s">
        <v>193</v>
      </c>
      <c r="H54" s="41" t="s">
        <v>148</v>
      </c>
      <c r="I54" s="30" t="s">
        <v>76</v>
      </c>
      <c r="J54" s="49" t="s">
        <v>74</v>
      </c>
      <c r="K54" s="12" t="s">
        <v>74</v>
      </c>
      <c r="L54" s="12" t="s">
        <v>74</v>
      </c>
    </row>
    <row r="55" spans="2:12" ht="12.75" x14ac:dyDescent="0.2">
      <c r="B55" s="9">
        <f t="shared" si="2"/>
        <v>52</v>
      </c>
      <c r="C55" s="10" t="s">
        <v>32</v>
      </c>
      <c r="D55" s="20">
        <v>0.03</v>
      </c>
      <c r="E55" s="21">
        <v>0.03</v>
      </c>
      <c r="F55" s="43" t="str">
        <f t="shared" si="3"/>
        <v>flat</v>
      </c>
      <c r="G55" s="37" t="s">
        <v>193</v>
      </c>
      <c r="H55" s="41" t="s">
        <v>148</v>
      </c>
      <c r="I55" s="30" t="s">
        <v>78</v>
      </c>
      <c r="J55" s="49" t="s">
        <v>74</v>
      </c>
      <c r="K55" s="12" t="s">
        <v>74</v>
      </c>
      <c r="L55" s="12" t="s">
        <v>74</v>
      </c>
    </row>
    <row r="56" spans="2:12" ht="12.75" x14ac:dyDescent="0.2">
      <c r="B56" s="9">
        <f t="shared" si="2"/>
        <v>53</v>
      </c>
      <c r="C56" s="10" t="s">
        <v>47</v>
      </c>
      <c r="D56" s="20">
        <v>0.03</v>
      </c>
      <c r="E56" s="21">
        <v>0.03</v>
      </c>
      <c r="F56" s="43" t="str">
        <f t="shared" si="3"/>
        <v>flat</v>
      </c>
      <c r="G56" s="37" t="s">
        <v>193</v>
      </c>
      <c r="H56" s="41" t="s">
        <v>100</v>
      </c>
      <c r="I56" s="30">
        <v>5</v>
      </c>
      <c r="J56" s="49" t="s">
        <v>74</v>
      </c>
      <c r="K56" s="12" t="s">
        <v>74</v>
      </c>
      <c r="L56" s="12" t="s">
        <v>74</v>
      </c>
    </row>
    <row r="57" spans="2:12" ht="12.75" x14ac:dyDescent="0.2">
      <c r="B57" s="9">
        <f t="shared" si="2"/>
        <v>54</v>
      </c>
      <c r="C57" s="10" t="s">
        <v>30</v>
      </c>
      <c r="D57" s="20">
        <v>0.03</v>
      </c>
      <c r="E57" s="21">
        <v>0.03</v>
      </c>
      <c r="F57" s="43" t="str">
        <f t="shared" si="3"/>
        <v>flat</v>
      </c>
      <c r="G57" s="37" t="s">
        <v>193</v>
      </c>
      <c r="H57" s="41" t="s">
        <v>148</v>
      </c>
      <c r="I57" s="30" t="s">
        <v>76</v>
      </c>
      <c r="J57" s="49" t="s">
        <v>74</v>
      </c>
      <c r="K57" s="12" t="s">
        <v>74</v>
      </c>
      <c r="L57" s="12" t="s">
        <v>74</v>
      </c>
    </row>
    <row r="58" spans="2:12" ht="12.75" x14ac:dyDescent="0.2">
      <c r="B58" s="9">
        <f t="shared" si="2"/>
        <v>55</v>
      </c>
      <c r="C58" s="10" t="s">
        <v>73</v>
      </c>
      <c r="D58" s="20">
        <v>16.670000000000002</v>
      </c>
      <c r="E58" s="21">
        <v>0</v>
      </c>
      <c r="F58" s="43" t="str">
        <f t="shared" si="3"/>
        <v>down</v>
      </c>
      <c r="G58" s="37" t="s">
        <v>193</v>
      </c>
      <c r="H58" s="41" t="s">
        <v>105</v>
      </c>
      <c r="I58" s="30">
        <v>1</v>
      </c>
      <c r="J58" s="25">
        <v>4055</v>
      </c>
      <c r="K58" s="29">
        <f t="shared" ref="K58" si="4">J58*E58*300/10^6</f>
        <v>0</v>
      </c>
      <c r="L58" s="12" t="s">
        <v>74</v>
      </c>
    </row>
    <row r="59" spans="2:12" ht="12.75" x14ac:dyDescent="0.2">
      <c r="E59" s="16"/>
      <c r="F59" s="16"/>
    </row>
    <row r="60" spans="2:12" ht="12.75" x14ac:dyDescent="0.2">
      <c r="B60" s="22" t="s">
        <v>177</v>
      </c>
      <c r="E60" s="16"/>
      <c r="F60" s="16"/>
    </row>
    <row r="61" spans="2:12" ht="12.75" x14ac:dyDescent="0.2">
      <c r="E61" s="16"/>
      <c r="F61" s="16"/>
    </row>
    <row r="62" spans="2:12" ht="12.75" x14ac:dyDescent="0.2">
      <c r="E62" s="16"/>
      <c r="F62" s="16"/>
    </row>
    <row r="63" spans="2:12" ht="12.75" x14ac:dyDescent="0.2"/>
    <row r="64" spans="2:12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22" ht="12.75" x14ac:dyDescent="0.2"/>
    <row r="123" ht="12.75" x14ac:dyDescent="0.2"/>
    <row r="124" ht="12.75" x14ac:dyDescent="0.2"/>
    <row r="125" ht="12.75" x14ac:dyDescent="0.2"/>
  </sheetData>
  <mergeCells count="1">
    <mergeCell ref="D2:F2"/>
  </mergeCells>
  <conditionalFormatting sqref="F4:F58">
    <cfRule type="expression" dxfId="8" priority="5">
      <formula>$F4="flat"</formula>
    </cfRule>
    <cfRule type="expression" dxfId="7" priority="6">
      <formula>$F4="up"</formula>
    </cfRule>
    <cfRule type="expression" dxfId="6" priority="7">
      <formula>$F4="down"</formula>
    </cfRule>
  </conditionalFormatting>
  <conditionalFormatting sqref="K7:K27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{B5E0591E-2D7F-48B6-8999-09BF89EF5FEB}</x14:id>
        </ext>
      </extLst>
    </cfRule>
  </conditionalFormatting>
  <conditionalFormatting sqref="K4:K5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{2F351508-E647-4AF0-8847-4E837FB98556}</x14:id>
        </ext>
      </extLst>
    </cfRule>
  </conditionalFormatting>
  <conditionalFormatting sqref="K28:K58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{102DBD8A-6FD7-4F21-8088-FA3B4795BAA9}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5E0591E-2D7F-48B6-8999-09BF89EF5FE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K7:K27</xm:sqref>
        </x14:conditionalFormatting>
        <x14:conditionalFormatting xmlns:xm="http://schemas.microsoft.com/office/excel/2006/main">
          <x14:cfRule type="dataBar" id="{2F351508-E647-4AF0-8847-4E837FB9855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K4:K58</xm:sqref>
        </x14:conditionalFormatting>
        <x14:conditionalFormatting xmlns:xm="http://schemas.microsoft.com/office/excel/2006/main">
          <x14:cfRule type="dataBar" id="{102DBD8A-6FD7-4F21-8088-FA3B4795BAA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K28:K58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BF435-6B11-48AE-A49B-8F10750A8B1C}">
  <dimension ref="B2:P107"/>
  <sheetViews>
    <sheetView showGridLines="0" zoomScale="80" zoomScaleNormal="80" workbookViewId="0">
      <selection activeCell="L4" sqref="L4:L8"/>
    </sheetView>
  </sheetViews>
  <sheetFormatPr defaultRowHeight="15" x14ac:dyDescent="0.2"/>
  <cols>
    <col min="1" max="1" width="1.7109375" style="2" customWidth="1"/>
    <col min="2" max="2" width="6" style="1" customWidth="1"/>
    <col min="3" max="3" width="38" style="2" customWidth="1"/>
    <col min="4" max="4" width="10.140625" style="4" customWidth="1"/>
    <col min="5" max="5" width="10.140625" style="5" customWidth="1"/>
    <col min="6" max="6" width="5.7109375" style="5" customWidth="1"/>
    <col min="7" max="7" width="22.28515625" style="23" customWidth="1"/>
    <col min="8" max="8" width="25.140625" style="6" customWidth="1"/>
    <col min="9" max="9" width="10.85546875" style="28" customWidth="1"/>
    <col min="10" max="10" width="14.7109375" style="6" customWidth="1"/>
    <col min="11" max="11" width="9.42578125" style="26" customWidth="1"/>
    <col min="12" max="12" width="10.140625" style="8" customWidth="1"/>
    <col min="13" max="16384" width="9.140625" style="2"/>
  </cols>
  <sheetData>
    <row r="2" spans="2:12" ht="12.75" x14ac:dyDescent="0.2">
      <c r="B2" s="19" t="s">
        <v>125</v>
      </c>
      <c r="D2" s="51" t="s">
        <v>194</v>
      </c>
      <c r="E2" s="51"/>
      <c r="F2" s="51"/>
      <c r="I2" s="33"/>
      <c r="K2" s="33" t="s">
        <v>186</v>
      </c>
    </row>
    <row r="3" spans="2:12" s="7" customFormat="1" ht="38.25" x14ac:dyDescent="0.2">
      <c r="B3" s="14" t="s">
        <v>60</v>
      </c>
      <c r="C3" s="15" t="s">
        <v>0</v>
      </c>
      <c r="D3" s="24" t="s">
        <v>188</v>
      </c>
      <c r="E3" s="24" t="s">
        <v>187</v>
      </c>
      <c r="F3" s="24" t="s">
        <v>178</v>
      </c>
      <c r="G3" s="52" t="s">
        <v>61</v>
      </c>
      <c r="H3" s="17" t="s">
        <v>84</v>
      </c>
      <c r="I3" s="31" t="s">
        <v>79</v>
      </c>
      <c r="J3" s="17" t="s">
        <v>180</v>
      </c>
      <c r="K3" s="18" t="s">
        <v>195</v>
      </c>
      <c r="L3" s="18" t="s">
        <v>179</v>
      </c>
    </row>
    <row r="4" spans="2:12" ht="12.75" x14ac:dyDescent="0.2">
      <c r="B4" s="9">
        <v>1</v>
      </c>
      <c r="C4" s="10" t="s">
        <v>11</v>
      </c>
      <c r="D4" s="20">
        <v>200</v>
      </c>
      <c r="E4" s="21">
        <v>83.33</v>
      </c>
      <c r="F4" s="43" t="str">
        <f t="shared" ref="F4:F8" si="0">IF(E4&lt;&gt;D4, IF(E4&gt;D4, "up", "down"), "flat")</f>
        <v>down</v>
      </c>
      <c r="G4" s="37" t="s">
        <v>83</v>
      </c>
      <c r="H4" s="38" t="s">
        <v>74</v>
      </c>
      <c r="I4" s="30">
        <v>10</v>
      </c>
      <c r="J4" s="45">
        <v>775</v>
      </c>
      <c r="K4" s="29">
        <f>J4*E4*300/10^6</f>
        <v>19.374224999999999</v>
      </c>
      <c r="L4" s="12" t="s">
        <v>74</v>
      </c>
    </row>
    <row r="5" spans="2:12" ht="12.75" x14ac:dyDescent="0.2">
      <c r="B5" s="9">
        <f t="shared" ref="B5:B8" si="1">B4+1</f>
        <v>2</v>
      </c>
      <c r="C5" s="10" t="s">
        <v>37</v>
      </c>
      <c r="D5" s="20">
        <v>17.340000000000003</v>
      </c>
      <c r="E5" s="21">
        <v>33.340000000000003</v>
      </c>
      <c r="F5" s="43" t="str">
        <f t="shared" si="0"/>
        <v>up</v>
      </c>
      <c r="G5" s="37" t="s">
        <v>83</v>
      </c>
      <c r="H5" s="38" t="s">
        <v>74</v>
      </c>
      <c r="I5" s="30">
        <v>4</v>
      </c>
      <c r="J5" s="13">
        <v>542</v>
      </c>
      <c r="K5" s="29">
        <f>J5*E5*300/10^6</f>
        <v>5.4210840000000013</v>
      </c>
      <c r="L5" s="12" t="s">
        <v>74</v>
      </c>
    </row>
    <row r="6" spans="2:12" ht="12.75" x14ac:dyDescent="0.2">
      <c r="B6" s="9">
        <f t="shared" si="1"/>
        <v>3</v>
      </c>
      <c r="C6" s="10" t="s">
        <v>40</v>
      </c>
      <c r="D6" s="20">
        <v>16.670000000000002</v>
      </c>
      <c r="E6" s="21">
        <v>16.670000000000002</v>
      </c>
      <c r="F6" s="43" t="str">
        <f t="shared" si="0"/>
        <v>flat</v>
      </c>
      <c r="G6" s="37" t="s">
        <v>83</v>
      </c>
      <c r="H6" s="38" t="s">
        <v>74</v>
      </c>
      <c r="I6" s="12" t="s">
        <v>74</v>
      </c>
      <c r="J6" s="46">
        <v>3988</v>
      </c>
      <c r="K6" s="29">
        <f>J6*E6*300/10^6</f>
        <v>19.943988000000004</v>
      </c>
      <c r="L6" s="12" t="s">
        <v>74</v>
      </c>
    </row>
    <row r="7" spans="2:12" ht="12.75" x14ac:dyDescent="0.2">
      <c r="B7" s="9">
        <f t="shared" si="1"/>
        <v>4</v>
      </c>
      <c r="C7" s="10" t="s">
        <v>93</v>
      </c>
      <c r="D7" s="20">
        <v>16.670000000000002</v>
      </c>
      <c r="E7" s="21">
        <v>16.670000000000002</v>
      </c>
      <c r="F7" s="43" t="str">
        <f t="shared" si="0"/>
        <v>flat</v>
      </c>
      <c r="G7" s="37" t="s">
        <v>83</v>
      </c>
      <c r="H7" s="38" t="s">
        <v>74</v>
      </c>
      <c r="I7" s="12" t="s">
        <v>74</v>
      </c>
      <c r="J7" s="34">
        <v>3898</v>
      </c>
      <c r="K7" s="29">
        <f>J7*E7*300/10^6</f>
        <v>19.493898000000002</v>
      </c>
      <c r="L7" s="12" t="s">
        <v>74</v>
      </c>
    </row>
    <row r="8" spans="2:12" ht="12.75" x14ac:dyDescent="0.2">
      <c r="B8" s="9">
        <f t="shared" si="1"/>
        <v>5</v>
      </c>
      <c r="C8" s="10" t="s">
        <v>176</v>
      </c>
      <c r="D8" s="20">
        <v>6.66</v>
      </c>
      <c r="E8" s="21">
        <v>6.66</v>
      </c>
      <c r="F8" s="43" t="str">
        <f t="shared" si="0"/>
        <v>flat</v>
      </c>
      <c r="G8" s="37" t="s">
        <v>83</v>
      </c>
      <c r="H8" s="38" t="s">
        <v>74</v>
      </c>
      <c r="I8" s="30">
        <v>1</v>
      </c>
      <c r="J8" s="34">
        <v>288</v>
      </c>
      <c r="K8" s="29">
        <f>J8*E8*300/10^6</f>
        <v>0.57542400000000005</v>
      </c>
      <c r="L8" s="12" t="s">
        <v>74</v>
      </c>
    </row>
    <row r="9" spans="2:12" ht="12.75" x14ac:dyDescent="0.2">
      <c r="E9" s="16"/>
      <c r="F9" s="16"/>
    </row>
    <row r="10" spans="2:12" ht="12.75" x14ac:dyDescent="0.2">
      <c r="B10" s="22" t="s">
        <v>177</v>
      </c>
      <c r="E10" s="16"/>
      <c r="F10" s="16"/>
    </row>
    <row r="11" spans="2:12" ht="12.75" x14ac:dyDescent="0.2">
      <c r="E11" s="16"/>
      <c r="F11" s="16"/>
    </row>
    <row r="12" spans="2:12" ht="12.75" x14ac:dyDescent="0.2">
      <c r="E12" s="16"/>
      <c r="F12" s="16"/>
    </row>
    <row r="13" spans="2:12" ht="12.75" x14ac:dyDescent="0.2"/>
    <row r="14" spans="2:12" ht="12.75" x14ac:dyDescent="0.2"/>
    <row r="15" spans="2:12" ht="12.75" x14ac:dyDescent="0.2"/>
    <row r="16" spans="2:12" ht="12.75" x14ac:dyDescent="0.2"/>
    <row r="17" ht="12.75" x14ac:dyDescent="0.2"/>
    <row r="18" ht="12.75" x14ac:dyDescent="0.2"/>
    <row r="19" ht="12.75" x14ac:dyDescent="0.2"/>
    <row r="20" ht="12.75" x14ac:dyDescent="0.2"/>
    <row r="21" ht="12.75" x14ac:dyDescent="0.2"/>
    <row r="22" ht="12.75" x14ac:dyDescent="0.2"/>
    <row r="23" ht="12.75" x14ac:dyDescent="0.2"/>
    <row r="24" ht="12.75" x14ac:dyDescent="0.2"/>
    <row r="25" ht="12.75" x14ac:dyDescent="0.2"/>
    <row r="26" ht="12.75" x14ac:dyDescent="0.2"/>
    <row r="27" ht="12.75" x14ac:dyDescent="0.2"/>
    <row r="28" ht="12.75" x14ac:dyDescent="0.2"/>
    <row r="29" ht="12.75" x14ac:dyDescent="0.2"/>
    <row r="30" ht="12.75" x14ac:dyDescent="0.2"/>
    <row r="31" ht="12.75" x14ac:dyDescent="0.2"/>
    <row r="32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</sheetData>
  <mergeCells count="1">
    <mergeCell ref="D2:F2"/>
  </mergeCells>
  <conditionalFormatting sqref="F4:F8">
    <cfRule type="expression" dxfId="5" priority="5">
      <formula>$F4="flat"</formula>
    </cfRule>
    <cfRule type="expression" dxfId="4" priority="6">
      <formula>$F4="up"</formula>
    </cfRule>
    <cfRule type="expression" dxfId="3" priority="7">
      <formula>$F4="down"</formula>
    </cfRule>
  </conditionalFormatting>
  <conditionalFormatting sqref="K4:K8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{FE78DB33-F7CC-418F-9BD6-86BC91DC4747}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E78DB33-F7CC-418F-9BD6-86BC91DC474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K4:K8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C3263-E110-41E6-97BD-ED17BF956437}">
  <dimension ref="B2:P125"/>
  <sheetViews>
    <sheetView showGridLines="0" zoomScale="80" zoomScaleNormal="80" workbookViewId="0">
      <selection activeCell="B3" sqref="B3"/>
    </sheetView>
  </sheetViews>
  <sheetFormatPr defaultRowHeight="15" x14ac:dyDescent="0.2"/>
  <cols>
    <col min="1" max="1" width="1.7109375" style="2" customWidth="1"/>
    <col min="2" max="2" width="6" style="1" customWidth="1"/>
    <col min="3" max="3" width="38" style="2" customWidth="1"/>
    <col min="4" max="4" width="10.140625" style="4" customWidth="1"/>
    <col min="5" max="5" width="10.140625" style="5" customWidth="1"/>
    <col min="6" max="6" width="5.7109375" style="5" customWidth="1"/>
    <col min="7" max="7" width="22.28515625" style="23" customWidth="1"/>
    <col min="8" max="8" width="25.140625" style="6" customWidth="1"/>
    <col min="9" max="9" width="10.85546875" style="28" customWidth="1"/>
    <col min="10" max="10" width="14.7109375" style="6" customWidth="1"/>
    <col min="11" max="11" width="9.42578125" style="26" customWidth="1"/>
    <col min="12" max="12" width="10.140625" style="8" customWidth="1"/>
    <col min="13" max="16384" width="9.140625" style="2"/>
  </cols>
  <sheetData>
    <row r="2" spans="2:14" ht="12.75" x14ac:dyDescent="0.2">
      <c r="B2" s="19" t="s">
        <v>125</v>
      </c>
      <c r="D2" s="51" t="s">
        <v>194</v>
      </c>
      <c r="E2" s="51"/>
      <c r="F2" s="51"/>
      <c r="I2" s="33"/>
      <c r="K2" s="33" t="s">
        <v>186</v>
      </c>
    </row>
    <row r="3" spans="2:14" s="7" customFormat="1" ht="38.25" x14ac:dyDescent="0.2">
      <c r="B3" s="14" t="s">
        <v>60</v>
      </c>
      <c r="C3" s="15" t="s">
        <v>0</v>
      </c>
      <c r="D3" s="24" t="s">
        <v>188</v>
      </c>
      <c r="E3" s="24" t="s">
        <v>187</v>
      </c>
      <c r="F3" s="24" t="s">
        <v>178</v>
      </c>
      <c r="G3" s="52" t="s">
        <v>61</v>
      </c>
      <c r="H3" s="17" t="s">
        <v>84</v>
      </c>
      <c r="I3" s="31" t="s">
        <v>79</v>
      </c>
      <c r="J3" s="17" t="s">
        <v>180</v>
      </c>
      <c r="K3" s="18" t="s">
        <v>195</v>
      </c>
      <c r="L3" s="18" t="s">
        <v>179</v>
      </c>
    </row>
    <row r="4" spans="2:14" ht="12.75" x14ac:dyDescent="0.2">
      <c r="B4" s="9">
        <v>1</v>
      </c>
      <c r="C4" s="10" t="s">
        <v>3</v>
      </c>
      <c r="D4" s="20">
        <v>833.3</v>
      </c>
      <c r="E4" s="21">
        <v>374.97</v>
      </c>
      <c r="F4" s="43" t="str">
        <f t="shared" ref="F4:F18" si="0">IF(E4&lt;&gt;D4, IF(E4&gt;D4, "up", "down"), "flat")</f>
        <v>down</v>
      </c>
      <c r="G4" s="37" t="s">
        <v>80</v>
      </c>
      <c r="H4" s="38" t="s">
        <v>74</v>
      </c>
      <c r="I4" s="12" t="s">
        <v>74</v>
      </c>
      <c r="J4" s="12" t="s">
        <v>74</v>
      </c>
      <c r="K4" s="12" t="s">
        <v>74</v>
      </c>
      <c r="L4" s="12" t="s">
        <v>74</v>
      </c>
      <c r="N4" s="28"/>
    </row>
    <row r="5" spans="2:14" ht="12.75" x14ac:dyDescent="0.2">
      <c r="B5" s="9">
        <f t="shared" ref="B5:B18" si="1">B4+1</f>
        <v>2</v>
      </c>
      <c r="C5" s="10" t="s">
        <v>99</v>
      </c>
      <c r="D5" s="20">
        <v>0</v>
      </c>
      <c r="E5" s="21">
        <v>166.67</v>
      </c>
      <c r="F5" s="43" t="str">
        <f t="shared" si="0"/>
        <v>up</v>
      </c>
      <c r="G5" s="37" t="s">
        <v>80</v>
      </c>
      <c r="H5" s="38" t="s">
        <v>74</v>
      </c>
      <c r="I5" s="12" t="s">
        <v>74</v>
      </c>
      <c r="J5" s="12" t="s">
        <v>74</v>
      </c>
      <c r="K5" s="12" t="s">
        <v>74</v>
      </c>
      <c r="L5" s="12" t="s">
        <v>74</v>
      </c>
      <c r="N5" s="28"/>
    </row>
    <row r="6" spans="2:14" ht="12.75" x14ac:dyDescent="0.2">
      <c r="B6" s="9">
        <f t="shared" si="1"/>
        <v>3</v>
      </c>
      <c r="C6" s="10" t="s">
        <v>108</v>
      </c>
      <c r="D6" s="20">
        <v>139</v>
      </c>
      <c r="E6" s="21">
        <v>139</v>
      </c>
      <c r="F6" s="43" t="str">
        <f t="shared" si="0"/>
        <v>flat</v>
      </c>
      <c r="G6" s="37" t="s">
        <v>80</v>
      </c>
      <c r="H6" s="38" t="s">
        <v>74</v>
      </c>
      <c r="I6" s="12" t="s">
        <v>74</v>
      </c>
      <c r="J6" s="12" t="s">
        <v>74</v>
      </c>
      <c r="K6" s="12" t="s">
        <v>74</v>
      </c>
      <c r="L6" s="12" t="s">
        <v>74</v>
      </c>
      <c r="N6" s="28"/>
    </row>
    <row r="7" spans="2:14" ht="12.75" x14ac:dyDescent="0.2">
      <c r="B7" s="9">
        <f t="shared" si="1"/>
        <v>4</v>
      </c>
      <c r="C7" s="10" t="s">
        <v>13</v>
      </c>
      <c r="D7" s="20">
        <v>70</v>
      </c>
      <c r="E7" s="21">
        <v>133.33000000000001</v>
      </c>
      <c r="F7" s="43" t="str">
        <f t="shared" si="0"/>
        <v>up</v>
      </c>
      <c r="G7" s="37" t="s">
        <v>80</v>
      </c>
      <c r="H7" s="38" t="s">
        <v>74</v>
      </c>
      <c r="I7" s="12" t="s">
        <v>74</v>
      </c>
      <c r="J7" s="12" t="s">
        <v>74</v>
      </c>
      <c r="K7" s="12" t="s">
        <v>74</v>
      </c>
      <c r="L7" s="12" t="s">
        <v>74</v>
      </c>
      <c r="N7" s="28"/>
    </row>
    <row r="8" spans="2:14" ht="12.75" x14ac:dyDescent="0.2">
      <c r="B8" s="9">
        <f t="shared" si="1"/>
        <v>5</v>
      </c>
      <c r="C8" s="10" t="s">
        <v>116</v>
      </c>
      <c r="D8" s="20">
        <v>0</v>
      </c>
      <c r="E8" s="21">
        <v>100</v>
      </c>
      <c r="F8" s="43" t="str">
        <f t="shared" si="0"/>
        <v>up</v>
      </c>
      <c r="G8" s="37" t="s">
        <v>80</v>
      </c>
      <c r="H8" s="38" t="s">
        <v>74</v>
      </c>
      <c r="I8" s="12" t="s">
        <v>74</v>
      </c>
      <c r="J8" s="12" t="s">
        <v>74</v>
      </c>
      <c r="K8" s="12" t="s">
        <v>74</v>
      </c>
      <c r="L8" s="12" t="s">
        <v>74</v>
      </c>
      <c r="N8" s="28"/>
    </row>
    <row r="9" spans="2:14" ht="12.75" x14ac:dyDescent="0.2">
      <c r="B9" s="9">
        <f t="shared" si="1"/>
        <v>6</v>
      </c>
      <c r="C9" s="10" t="s">
        <v>118</v>
      </c>
      <c r="D9" s="20">
        <v>0</v>
      </c>
      <c r="E9" s="21">
        <v>100</v>
      </c>
      <c r="F9" s="43" t="str">
        <f t="shared" si="0"/>
        <v>up</v>
      </c>
      <c r="G9" s="37" t="s">
        <v>80</v>
      </c>
      <c r="H9" s="38" t="s">
        <v>74</v>
      </c>
      <c r="I9" s="12" t="s">
        <v>74</v>
      </c>
      <c r="J9" s="12" t="s">
        <v>74</v>
      </c>
      <c r="K9" s="12" t="s">
        <v>74</v>
      </c>
      <c r="L9" s="12" t="s">
        <v>74</v>
      </c>
      <c r="N9" s="28"/>
    </row>
    <row r="10" spans="2:14" ht="12.75" x14ac:dyDescent="0.2">
      <c r="B10" s="9">
        <f t="shared" si="1"/>
        <v>7</v>
      </c>
      <c r="C10" s="10" t="s">
        <v>43</v>
      </c>
      <c r="D10" s="20">
        <v>417.3</v>
      </c>
      <c r="E10" s="21">
        <v>84</v>
      </c>
      <c r="F10" s="43" t="str">
        <f t="shared" si="0"/>
        <v>down</v>
      </c>
      <c r="G10" s="37" t="s">
        <v>80</v>
      </c>
      <c r="H10" s="38" t="s">
        <v>74</v>
      </c>
      <c r="I10" s="12" t="s">
        <v>74</v>
      </c>
      <c r="J10" s="12" t="s">
        <v>74</v>
      </c>
      <c r="K10" s="12" t="s">
        <v>74</v>
      </c>
      <c r="L10" s="12" t="s">
        <v>74</v>
      </c>
      <c r="N10" s="28"/>
    </row>
    <row r="11" spans="2:14" ht="12.75" x14ac:dyDescent="0.2">
      <c r="B11" s="9">
        <f t="shared" si="1"/>
        <v>8</v>
      </c>
      <c r="C11" s="10" t="s">
        <v>5</v>
      </c>
      <c r="D11" s="20">
        <v>161.32999999999998</v>
      </c>
      <c r="E11" s="21">
        <v>61.33</v>
      </c>
      <c r="F11" s="43" t="str">
        <f t="shared" si="0"/>
        <v>down</v>
      </c>
      <c r="G11" s="37" t="s">
        <v>80</v>
      </c>
      <c r="H11" s="38" t="s">
        <v>74</v>
      </c>
      <c r="I11" s="12" t="s">
        <v>74</v>
      </c>
      <c r="J11" s="12" t="s">
        <v>74</v>
      </c>
      <c r="K11" s="12" t="s">
        <v>74</v>
      </c>
      <c r="L11" s="12" t="s">
        <v>74</v>
      </c>
      <c r="N11" s="28"/>
    </row>
    <row r="12" spans="2:14" ht="12.75" x14ac:dyDescent="0.2">
      <c r="B12" s="9">
        <f t="shared" si="1"/>
        <v>9</v>
      </c>
      <c r="C12" s="10" t="s">
        <v>62</v>
      </c>
      <c r="D12" s="20">
        <v>0</v>
      </c>
      <c r="E12" s="21">
        <v>55.56</v>
      </c>
      <c r="F12" s="43" t="str">
        <f t="shared" si="0"/>
        <v>up</v>
      </c>
      <c r="G12" s="37" t="s">
        <v>80</v>
      </c>
      <c r="H12" s="38" t="s">
        <v>74</v>
      </c>
      <c r="I12" s="12" t="s">
        <v>74</v>
      </c>
      <c r="J12" s="12" t="s">
        <v>74</v>
      </c>
      <c r="K12" s="12" t="s">
        <v>74</v>
      </c>
      <c r="L12" s="12" t="s">
        <v>74</v>
      </c>
      <c r="N12" s="28"/>
    </row>
    <row r="13" spans="2:14" ht="12.75" x14ac:dyDescent="0.2">
      <c r="B13" s="9">
        <f t="shared" si="1"/>
        <v>10</v>
      </c>
      <c r="C13" s="10" t="s">
        <v>6</v>
      </c>
      <c r="D13" s="20">
        <v>83.33</v>
      </c>
      <c r="E13" s="21">
        <v>33.33</v>
      </c>
      <c r="F13" s="43" t="str">
        <f t="shared" si="0"/>
        <v>down</v>
      </c>
      <c r="G13" s="37" t="s">
        <v>80</v>
      </c>
      <c r="H13" s="38" t="s">
        <v>74</v>
      </c>
      <c r="I13" s="12" t="s">
        <v>74</v>
      </c>
      <c r="J13" s="12" t="s">
        <v>74</v>
      </c>
      <c r="K13" s="12" t="s">
        <v>74</v>
      </c>
      <c r="L13" s="12" t="s">
        <v>74</v>
      </c>
      <c r="N13" s="28"/>
    </row>
    <row r="14" spans="2:14" ht="12.75" x14ac:dyDescent="0.2">
      <c r="B14" s="9">
        <f t="shared" si="1"/>
        <v>11</v>
      </c>
      <c r="C14" s="10" t="s">
        <v>111</v>
      </c>
      <c r="D14" s="20">
        <v>0</v>
      </c>
      <c r="E14" s="21">
        <v>33.33</v>
      </c>
      <c r="F14" s="43" t="str">
        <f t="shared" si="0"/>
        <v>up</v>
      </c>
      <c r="G14" s="37" t="s">
        <v>80</v>
      </c>
      <c r="H14" s="38" t="s">
        <v>74</v>
      </c>
      <c r="I14" s="12" t="s">
        <v>74</v>
      </c>
      <c r="J14" s="12" t="s">
        <v>74</v>
      </c>
      <c r="K14" s="12" t="s">
        <v>74</v>
      </c>
      <c r="L14" s="12" t="s">
        <v>74</v>
      </c>
      <c r="N14" s="28"/>
    </row>
    <row r="15" spans="2:14" ht="12.75" x14ac:dyDescent="0.2">
      <c r="B15" s="9">
        <f t="shared" si="1"/>
        <v>12</v>
      </c>
      <c r="C15" s="10" t="s">
        <v>17</v>
      </c>
      <c r="D15" s="20">
        <v>33.33</v>
      </c>
      <c r="E15" s="21">
        <v>33.33</v>
      </c>
      <c r="F15" s="43" t="str">
        <f t="shared" si="0"/>
        <v>flat</v>
      </c>
      <c r="G15" s="37" t="s">
        <v>80</v>
      </c>
      <c r="H15" s="38" t="s">
        <v>74</v>
      </c>
      <c r="I15" s="12" t="s">
        <v>74</v>
      </c>
      <c r="J15" s="12" t="s">
        <v>74</v>
      </c>
      <c r="K15" s="12" t="s">
        <v>74</v>
      </c>
      <c r="L15" s="12" t="s">
        <v>74</v>
      </c>
      <c r="N15" s="28"/>
    </row>
    <row r="16" spans="2:14" ht="12.75" x14ac:dyDescent="0.2">
      <c r="B16" s="9">
        <f t="shared" si="1"/>
        <v>13</v>
      </c>
      <c r="C16" s="10" t="s">
        <v>109</v>
      </c>
      <c r="D16" s="20">
        <v>8.33</v>
      </c>
      <c r="E16" s="21">
        <v>8.33</v>
      </c>
      <c r="F16" s="43" t="str">
        <f t="shared" si="0"/>
        <v>flat</v>
      </c>
      <c r="G16" s="37" t="s">
        <v>80</v>
      </c>
      <c r="H16" s="38" t="s">
        <v>74</v>
      </c>
      <c r="I16" s="12" t="s">
        <v>74</v>
      </c>
      <c r="J16" s="12" t="s">
        <v>74</v>
      </c>
      <c r="K16" s="12" t="s">
        <v>74</v>
      </c>
      <c r="L16" s="12" t="s">
        <v>74</v>
      </c>
      <c r="N16" s="28"/>
    </row>
    <row r="17" spans="2:14" ht="12.75" x14ac:dyDescent="0.2">
      <c r="B17" s="9">
        <f t="shared" si="1"/>
        <v>14</v>
      </c>
      <c r="C17" s="10" t="s">
        <v>51</v>
      </c>
      <c r="D17" s="20">
        <v>6.33</v>
      </c>
      <c r="E17" s="21">
        <v>6.33</v>
      </c>
      <c r="F17" s="43" t="str">
        <f t="shared" si="0"/>
        <v>flat</v>
      </c>
      <c r="G17" s="37" t="s">
        <v>80</v>
      </c>
      <c r="H17" s="38" t="s">
        <v>74</v>
      </c>
      <c r="I17" s="12" t="s">
        <v>74</v>
      </c>
      <c r="J17" s="12" t="s">
        <v>74</v>
      </c>
      <c r="K17" s="12" t="s">
        <v>74</v>
      </c>
      <c r="L17" s="12" t="s">
        <v>74</v>
      </c>
      <c r="N17" s="28"/>
    </row>
    <row r="18" spans="2:14" ht="12.75" x14ac:dyDescent="0.2">
      <c r="B18" s="9">
        <f t="shared" si="1"/>
        <v>15</v>
      </c>
      <c r="C18" s="10" t="s">
        <v>7</v>
      </c>
      <c r="D18" s="20">
        <v>10</v>
      </c>
      <c r="E18" s="21">
        <v>0</v>
      </c>
      <c r="F18" s="43" t="str">
        <f t="shared" si="0"/>
        <v>down</v>
      </c>
      <c r="G18" s="37" t="s">
        <v>80</v>
      </c>
      <c r="H18" s="38" t="s">
        <v>74</v>
      </c>
      <c r="I18" s="12" t="s">
        <v>74</v>
      </c>
      <c r="J18" s="12" t="s">
        <v>74</v>
      </c>
      <c r="K18" s="12" t="s">
        <v>74</v>
      </c>
      <c r="L18" s="12" t="s">
        <v>74</v>
      </c>
    </row>
    <row r="19" spans="2:14" ht="12.75" x14ac:dyDescent="0.2">
      <c r="E19" s="16"/>
      <c r="F19" s="16"/>
    </row>
    <row r="20" spans="2:14" ht="12.75" x14ac:dyDescent="0.2">
      <c r="B20" s="22" t="s">
        <v>177</v>
      </c>
      <c r="E20" s="16"/>
      <c r="F20" s="16"/>
    </row>
    <row r="21" spans="2:14" ht="12.75" x14ac:dyDescent="0.2">
      <c r="E21" s="16"/>
      <c r="F21" s="16"/>
    </row>
    <row r="22" spans="2:14" ht="12.75" x14ac:dyDescent="0.2">
      <c r="E22" s="16"/>
      <c r="F22" s="16"/>
    </row>
    <row r="23" spans="2:14" ht="12.75" x14ac:dyDescent="0.2"/>
    <row r="24" spans="2:14" ht="12.75" x14ac:dyDescent="0.2"/>
    <row r="25" spans="2:14" ht="12.75" x14ac:dyDescent="0.2"/>
    <row r="26" spans="2:14" ht="12.75" x14ac:dyDescent="0.2"/>
    <row r="27" spans="2:14" ht="12.75" x14ac:dyDescent="0.2"/>
    <row r="28" spans="2:14" ht="12.75" x14ac:dyDescent="0.2"/>
    <row r="29" spans="2:14" ht="12.75" x14ac:dyDescent="0.2"/>
    <row r="30" spans="2:14" ht="12.75" x14ac:dyDescent="0.2"/>
    <row r="31" spans="2:14" ht="12.75" x14ac:dyDescent="0.2"/>
    <row r="32" spans="2:14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</sheetData>
  <mergeCells count="1">
    <mergeCell ref="D2:F2"/>
  </mergeCells>
  <conditionalFormatting sqref="F4:F18">
    <cfRule type="expression" dxfId="2" priority="5">
      <formula>$F4="flat"</formula>
    </cfRule>
    <cfRule type="expression" dxfId="1" priority="6">
      <formula>$F4="up"</formula>
    </cfRule>
    <cfRule type="expression" dxfId="0" priority="7">
      <formula>$F4="down"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ARV</vt:lpstr>
      <vt:lpstr>Oncology</vt:lpstr>
      <vt:lpstr>Non-ARV, non-Onco</vt:lpstr>
      <vt:lpstr>Hep-C</vt:lpstr>
      <vt:lpstr>Others (Neutra, etc)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Laurus Labs API List (PCB Approvals)</dc:title>
  <dc:creator>Patel, Sandeep</dc:creator>
  <cp:lastModifiedBy>Patel, Sandeep</cp:lastModifiedBy>
  <dcterms:created xsi:type="dcterms:W3CDTF">2020-08-26T01:52:25Z</dcterms:created>
  <dcterms:modified xsi:type="dcterms:W3CDTF">2020-09-13T10:38:02Z</dcterms:modified>
</cp:coreProperties>
</file>