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iraj\Documents\VP Output upload\"/>
    </mc:Choice>
  </mc:AlternateContent>
  <bookViews>
    <workbookView xWindow="240" yWindow="75" windowWidth="20115" windowHeight="7995" activeTab="1"/>
  </bookViews>
  <sheets>
    <sheet name="Colgate 1991 onwards BSE Monthl" sheetId="2" r:id="rId1"/>
    <sheet name="Colgate past 79" sheetId="1" r:id="rId2"/>
  </sheets>
  <externalReferences>
    <externalReference r:id="rId3"/>
  </externalReferences>
  <definedNames>
    <definedName name="_xlnm._FilterDatabase" localSheetId="0" hidden="1">'Colgate 1991 onwards BSE Monthl'!$A$1:$M$359</definedName>
    <definedName name="_Order1" hidden="1">255</definedName>
    <definedName name="gff">'[1]Denierwise pdn'!#REF!</definedName>
    <definedName name="NAME">'[1]Denierwise pdn'!#REF!</definedName>
    <definedName name="PRICE">'[1]Denierwise pdn'!#REF!</definedName>
    <definedName name="RiskAutoStopPercChange">1.5</definedName>
    <definedName name="RiskCollectDistributionSamples">0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TRUE</definedName>
    <definedName name="RiskNumIterations">500</definedName>
    <definedName name="RiskNumSimulations">2</definedName>
    <definedName name="RiskPauseOnError">FALSE</definedName>
    <definedName name="RiskRealTimeResults">TRUE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TRUE</definedName>
    <definedName name="RiskUseMultipleCPUs">FALSE</definedName>
    <definedName name="Transaction">#REF!</definedName>
    <definedName name="TS">'[1]Denierwise pdn'!#REF!</definedName>
  </definedNames>
  <calcPr calcId="152511"/>
</workbook>
</file>

<file path=xl/calcChain.xml><?xml version="1.0" encoding="utf-8"?>
<calcChain xmlns="http://schemas.openxmlformats.org/spreadsheetml/2006/main">
  <c r="AJ59" i="1" l="1"/>
  <c r="AI59" i="1"/>
  <c r="AH59" i="1"/>
  <c r="AJ58" i="1"/>
  <c r="AI58" i="1"/>
  <c r="AH58" i="1"/>
  <c r="AJ57" i="1"/>
  <c r="AI57" i="1"/>
  <c r="AH57" i="1"/>
  <c r="AJ56" i="1"/>
  <c r="AI56" i="1"/>
  <c r="AH56" i="1"/>
  <c r="AJ55" i="1"/>
  <c r="AI55" i="1"/>
  <c r="AH55" i="1"/>
  <c r="AJ54" i="1"/>
  <c r="AI54" i="1"/>
  <c r="AH54" i="1"/>
  <c r="AF59" i="1"/>
  <c r="AE59" i="1"/>
  <c r="AF58" i="1"/>
  <c r="AE58" i="1"/>
  <c r="AF57" i="1"/>
  <c r="AE57" i="1"/>
  <c r="AF56" i="1"/>
  <c r="AE56" i="1"/>
  <c r="AF55" i="1"/>
  <c r="AE55" i="1"/>
  <c r="AF54" i="1"/>
  <c r="AE54" i="1"/>
  <c r="W57" i="1"/>
  <c r="W58" i="1"/>
  <c r="V57" i="1"/>
  <c r="AI53" i="1"/>
  <c r="AH53" i="1"/>
  <c r="AF53" i="1"/>
  <c r="AE53" i="1"/>
  <c r="AD59" i="1"/>
  <c r="AD58" i="1"/>
  <c r="AD57" i="1"/>
  <c r="AD56" i="1"/>
  <c r="AD55" i="1"/>
  <c r="AD54" i="1"/>
  <c r="AD53" i="1"/>
  <c r="AB59" i="1"/>
  <c r="AB58" i="1"/>
  <c r="AB54" i="1"/>
  <c r="AB55" i="1"/>
  <c r="AB56" i="1"/>
  <c r="AB57" i="1"/>
  <c r="AB53" i="1"/>
  <c r="AA59" i="1"/>
  <c r="AA58" i="1"/>
  <c r="AA54" i="1"/>
  <c r="AA55" i="1"/>
  <c r="AA56" i="1"/>
  <c r="AA57" i="1"/>
  <c r="AA53" i="1"/>
  <c r="Z59" i="1"/>
  <c r="Z58" i="1"/>
  <c r="Z54" i="1"/>
  <c r="Z55" i="1"/>
  <c r="Z56" i="1"/>
  <c r="Z57" i="1"/>
  <c r="Z53" i="1"/>
  <c r="W59" i="1"/>
  <c r="V59" i="1"/>
  <c r="U59" i="1"/>
  <c r="T59" i="1"/>
  <c r="P59" i="1"/>
  <c r="O59" i="1"/>
  <c r="S59" i="1"/>
  <c r="L59" i="1"/>
  <c r="H59" i="1"/>
  <c r="AE50" i="1"/>
  <c r="A59" i="1"/>
  <c r="AG3" i="1" l="1"/>
  <c r="AD3" i="1"/>
  <c r="Z3" i="1"/>
  <c r="AC3" i="1" s="1"/>
  <c r="AE3" i="1" s="1"/>
  <c r="E47" i="1" l="1"/>
  <c r="Z4" i="1"/>
  <c r="Z45" i="1" l="1"/>
  <c r="AJ53" i="1" l="1"/>
  <c r="W56" i="1"/>
  <c r="W55" i="1"/>
  <c r="W54" i="1"/>
  <c r="V58" i="1"/>
  <c r="V56" i="1"/>
  <c r="V55" i="1"/>
  <c r="V54" i="1"/>
  <c r="U58" i="1"/>
  <c r="U57" i="1"/>
  <c r="U56" i="1"/>
  <c r="U55" i="1"/>
  <c r="U54" i="1"/>
  <c r="U53" i="1"/>
  <c r="T58" i="1"/>
  <c r="T57" i="1"/>
  <c r="T56" i="1"/>
  <c r="T55" i="1"/>
  <c r="T54" i="1"/>
  <c r="T53" i="1"/>
  <c r="O58" i="1"/>
  <c r="O57" i="1"/>
  <c r="O56" i="1"/>
  <c r="O55" i="1"/>
  <c r="O54" i="1"/>
  <c r="O53" i="1"/>
  <c r="P57" i="1"/>
  <c r="H58" i="1"/>
  <c r="H56" i="1"/>
  <c r="H55" i="1"/>
  <c r="H54" i="1"/>
  <c r="L54" i="1"/>
  <c r="S54" i="1"/>
  <c r="S58" i="1"/>
  <c r="S57" i="1"/>
  <c r="S56" i="1"/>
  <c r="S55" i="1"/>
  <c r="S53" i="1"/>
  <c r="P16" i="1"/>
  <c r="O16" i="1"/>
  <c r="L16" i="1"/>
  <c r="V16" i="1" s="1"/>
  <c r="U5" i="1"/>
  <c r="V5" i="1"/>
  <c r="W5" i="1"/>
  <c r="U6" i="1"/>
  <c r="V6" i="1"/>
  <c r="W6" i="1"/>
  <c r="U7" i="1"/>
  <c r="V7" i="1"/>
  <c r="W7" i="1"/>
  <c r="U8" i="1"/>
  <c r="V8" i="1"/>
  <c r="W8" i="1"/>
  <c r="U9" i="1"/>
  <c r="V9" i="1"/>
  <c r="W9" i="1"/>
  <c r="U10" i="1"/>
  <c r="V10" i="1"/>
  <c r="W10" i="1"/>
  <c r="U11" i="1"/>
  <c r="V11" i="1"/>
  <c r="W11" i="1"/>
  <c r="U12" i="1"/>
  <c r="V12" i="1"/>
  <c r="W12" i="1"/>
  <c r="U13" i="1"/>
  <c r="V13" i="1"/>
  <c r="W13" i="1"/>
  <c r="U14" i="1"/>
  <c r="V14" i="1"/>
  <c r="W14" i="1"/>
  <c r="U16" i="1"/>
  <c r="W16" i="1"/>
  <c r="U17" i="1"/>
  <c r="V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0" i="1"/>
  <c r="V40" i="1"/>
  <c r="W40" i="1"/>
  <c r="U41" i="1"/>
  <c r="V41" i="1"/>
  <c r="W41" i="1"/>
  <c r="U42" i="1"/>
  <c r="V42" i="1"/>
  <c r="W42" i="1"/>
  <c r="U43" i="1"/>
  <c r="V43" i="1"/>
  <c r="W43" i="1"/>
  <c r="U44" i="1"/>
  <c r="V44" i="1"/>
  <c r="W44" i="1"/>
  <c r="U45" i="1"/>
  <c r="V45" i="1"/>
  <c r="W45" i="1"/>
  <c r="U4" i="1"/>
  <c r="W4" i="1"/>
  <c r="V4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2" i="1"/>
  <c r="AG50" i="1" l="1"/>
  <c r="AD6" i="1" l="1"/>
  <c r="AD4" i="1"/>
  <c r="L58" i="1" l="1"/>
  <c r="A58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L56" i="1"/>
  <c r="L55" i="1"/>
  <c r="A54" i="1"/>
  <c r="A55" i="1"/>
  <c r="A56" i="1"/>
  <c r="A57" i="1"/>
  <c r="A53" i="1"/>
  <c r="AC2" i="1"/>
  <c r="AD2" i="1" s="1"/>
  <c r="S45" i="1"/>
  <c r="Q45" i="1"/>
  <c r="P45" i="1"/>
  <c r="N45" i="1"/>
  <c r="O45" i="1" s="1"/>
  <c r="M45" i="1"/>
  <c r="Z33" i="1"/>
  <c r="AB7" i="1"/>
  <c r="AB5" i="1"/>
  <c r="AD5" i="1" s="1"/>
  <c r="Z44" i="1"/>
  <c r="AB8" i="1" l="1"/>
  <c r="AD7" i="1"/>
  <c r="AB9" i="1" l="1"/>
  <c r="AD8" i="1"/>
  <c r="P44" i="1"/>
  <c r="P43" i="1"/>
  <c r="P42" i="1"/>
  <c r="P41" i="1"/>
  <c r="P40" i="1"/>
  <c r="P39" i="1"/>
  <c r="P38" i="1"/>
  <c r="P37" i="1"/>
  <c r="P36" i="1"/>
  <c r="P35" i="1"/>
  <c r="P56" i="1" s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58" i="1" s="1"/>
  <c r="Q44" i="1"/>
  <c r="M44" i="1"/>
  <c r="N44" i="1"/>
  <c r="O44" i="1" s="1"/>
  <c r="S44" i="1"/>
  <c r="S19" i="1"/>
  <c r="S20" i="1"/>
  <c r="S21" i="1"/>
  <c r="S22" i="1"/>
  <c r="S23" i="1"/>
  <c r="S24" i="1"/>
  <c r="S25" i="1"/>
  <c r="S26" i="1"/>
  <c r="N17" i="1"/>
  <c r="N18" i="1"/>
  <c r="Z7" i="1"/>
  <c r="AC7" i="1" s="1"/>
  <c r="AE7" i="1" s="1"/>
  <c r="Z6" i="1"/>
  <c r="AC6" i="1" s="1"/>
  <c r="AE6" i="1" s="1"/>
  <c r="Z5" i="1"/>
  <c r="AC5" i="1" s="1"/>
  <c r="AE5" i="1" s="1"/>
  <c r="AC4" i="1"/>
  <c r="AE4" i="1" s="1"/>
  <c r="AB10" i="1" l="1"/>
  <c r="AD9" i="1"/>
  <c r="P55" i="1"/>
  <c r="Z43" i="1"/>
  <c r="S43" i="1"/>
  <c r="Q43" i="1"/>
  <c r="N43" i="1"/>
  <c r="O43" i="1" s="1"/>
  <c r="M43" i="1"/>
  <c r="Z42" i="1"/>
  <c r="S42" i="1"/>
  <c r="Q42" i="1"/>
  <c r="N42" i="1"/>
  <c r="O42" i="1" s="1"/>
  <c r="M42" i="1"/>
  <c r="Z41" i="1"/>
  <c r="S41" i="1"/>
  <c r="Q41" i="1"/>
  <c r="N41" i="1"/>
  <c r="O41" i="1" s="1"/>
  <c r="M41" i="1"/>
  <c r="Z40" i="1"/>
  <c r="S40" i="1"/>
  <c r="Q40" i="1"/>
  <c r="N40" i="1"/>
  <c r="O40" i="1" s="1"/>
  <c r="M40" i="1"/>
  <c r="Z39" i="1"/>
  <c r="S39" i="1"/>
  <c r="Q39" i="1"/>
  <c r="N39" i="1"/>
  <c r="O39" i="1" s="1"/>
  <c r="M39" i="1"/>
  <c r="Z38" i="1"/>
  <c r="S38" i="1"/>
  <c r="Q38" i="1"/>
  <c r="N38" i="1"/>
  <c r="O38" i="1" s="1"/>
  <c r="M38" i="1"/>
  <c r="Z37" i="1"/>
  <c r="S37" i="1"/>
  <c r="Q37" i="1"/>
  <c r="N37" i="1"/>
  <c r="O37" i="1" s="1"/>
  <c r="M37" i="1"/>
  <c r="Z36" i="1"/>
  <c r="S36" i="1"/>
  <c r="Q36" i="1"/>
  <c r="N36" i="1"/>
  <c r="O36" i="1" s="1"/>
  <c r="M36" i="1"/>
  <c r="Z35" i="1"/>
  <c r="S35" i="1"/>
  <c r="Q35" i="1"/>
  <c r="N35" i="1"/>
  <c r="O35" i="1" s="1"/>
  <c r="M35" i="1"/>
  <c r="Z34" i="1"/>
  <c r="S34" i="1"/>
  <c r="Q34" i="1"/>
  <c r="N34" i="1"/>
  <c r="O34" i="1" s="1"/>
  <c r="M34" i="1"/>
  <c r="S33" i="1"/>
  <c r="Q33" i="1"/>
  <c r="N33" i="1"/>
  <c r="O33" i="1" s="1"/>
  <c r="M33" i="1"/>
  <c r="Z32" i="1"/>
  <c r="S32" i="1"/>
  <c r="Q32" i="1"/>
  <c r="N32" i="1"/>
  <c r="O32" i="1" s="1"/>
  <c r="M32" i="1"/>
  <c r="Z31" i="1"/>
  <c r="S31" i="1"/>
  <c r="Q31" i="1"/>
  <c r="N31" i="1"/>
  <c r="O31" i="1" s="1"/>
  <c r="M31" i="1"/>
  <c r="Z30" i="1"/>
  <c r="S30" i="1"/>
  <c r="Q30" i="1"/>
  <c r="N30" i="1"/>
  <c r="O30" i="1" s="1"/>
  <c r="M30" i="1"/>
  <c r="Z29" i="1"/>
  <c r="S29" i="1"/>
  <c r="Q29" i="1"/>
  <c r="N29" i="1"/>
  <c r="O29" i="1" s="1"/>
  <c r="M29" i="1"/>
  <c r="Z28" i="1"/>
  <c r="S28" i="1"/>
  <c r="Q28" i="1"/>
  <c r="N28" i="1"/>
  <c r="O28" i="1" s="1"/>
  <c r="M28" i="1"/>
  <c r="Z27" i="1"/>
  <c r="S27" i="1"/>
  <c r="Q27" i="1"/>
  <c r="N27" i="1"/>
  <c r="O27" i="1" s="1"/>
  <c r="M27" i="1"/>
  <c r="Z26" i="1"/>
  <c r="Q26" i="1"/>
  <c r="N26" i="1"/>
  <c r="O26" i="1" s="1"/>
  <c r="M26" i="1"/>
  <c r="Z25" i="1"/>
  <c r="Q25" i="1"/>
  <c r="N25" i="1"/>
  <c r="O25" i="1" s="1"/>
  <c r="M25" i="1"/>
  <c r="Z24" i="1"/>
  <c r="Q24" i="1"/>
  <c r="N24" i="1"/>
  <c r="O24" i="1" s="1"/>
  <c r="M24" i="1"/>
  <c r="Z23" i="1"/>
  <c r="Q23" i="1"/>
  <c r="N23" i="1"/>
  <c r="O23" i="1" s="1"/>
  <c r="M23" i="1"/>
  <c r="Z22" i="1"/>
  <c r="Q22" i="1"/>
  <c r="N22" i="1"/>
  <c r="O22" i="1" s="1"/>
  <c r="M22" i="1"/>
  <c r="Z21" i="1"/>
  <c r="Q21" i="1"/>
  <c r="N21" i="1"/>
  <c r="O21" i="1" s="1"/>
  <c r="M21" i="1"/>
  <c r="Z20" i="1"/>
  <c r="Q20" i="1"/>
  <c r="N20" i="1"/>
  <c r="O20" i="1" s="1"/>
  <c r="M20" i="1"/>
  <c r="Z19" i="1"/>
  <c r="Q19" i="1"/>
  <c r="N19" i="1"/>
  <c r="O19" i="1" s="1"/>
  <c r="M19" i="1"/>
  <c r="Z18" i="1"/>
  <c r="S18" i="1"/>
  <c r="Q18" i="1"/>
  <c r="P18" i="1"/>
  <c r="O18" i="1"/>
  <c r="Z17" i="1"/>
  <c r="S17" i="1"/>
  <c r="Q17" i="1"/>
  <c r="P17" i="1"/>
  <c r="O17" i="1"/>
  <c r="Z16" i="1"/>
  <c r="S16" i="1"/>
  <c r="Q16" i="1"/>
  <c r="T16" i="1"/>
  <c r="Z15" i="1"/>
  <c r="S15" i="1"/>
  <c r="Q15" i="1"/>
  <c r="P15" i="1"/>
  <c r="Z14" i="1"/>
  <c r="S14" i="1"/>
  <c r="Q14" i="1"/>
  <c r="P14" i="1"/>
  <c r="O14" i="1"/>
  <c r="L14" i="1"/>
  <c r="Z13" i="1"/>
  <c r="S13" i="1"/>
  <c r="Q13" i="1"/>
  <c r="P13" i="1"/>
  <c r="O13" i="1"/>
  <c r="T13" i="1"/>
  <c r="Z12" i="1"/>
  <c r="S12" i="1"/>
  <c r="Q12" i="1"/>
  <c r="P12" i="1"/>
  <c r="O12" i="1"/>
  <c r="L12" i="1"/>
  <c r="T12" i="1" s="1"/>
  <c r="Z11" i="1"/>
  <c r="S11" i="1"/>
  <c r="Q11" i="1"/>
  <c r="P11" i="1"/>
  <c r="O11" i="1"/>
  <c r="L11" i="1"/>
  <c r="T11" i="1" s="1"/>
  <c r="Z10" i="1"/>
  <c r="S10" i="1"/>
  <c r="Q10" i="1"/>
  <c r="P10" i="1"/>
  <c r="O10" i="1"/>
  <c r="L10" i="1"/>
  <c r="T10" i="1" s="1"/>
  <c r="Z9" i="1"/>
  <c r="AC9" i="1" s="1"/>
  <c r="AE9" i="1" s="1"/>
  <c r="S9" i="1"/>
  <c r="Q9" i="1"/>
  <c r="P9" i="1"/>
  <c r="O9" i="1"/>
  <c r="L9" i="1"/>
  <c r="T9" i="1" s="1"/>
  <c r="Z8" i="1"/>
  <c r="AC8" i="1" s="1"/>
  <c r="AE8" i="1" s="1"/>
  <c r="S8" i="1"/>
  <c r="Q8" i="1"/>
  <c r="P8" i="1"/>
  <c r="O8" i="1"/>
  <c r="L8" i="1"/>
  <c r="T8" i="1" s="1"/>
  <c r="S7" i="1"/>
  <c r="Q7" i="1"/>
  <c r="P7" i="1"/>
  <c r="O7" i="1"/>
  <c r="L7" i="1"/>
  <c r="T7" i="1" s="1"/>
  <c r="S6" i="1"/>
  <c r="Q6" i="1"/>
  <c r="P6" i="1"/>
  <c r="O6" i="1"/>
  <c r="L6" i="1"/>
  <c r="T6" i="1" s="1"/>
  <c r="S5" i="1"/>
  <c r="Q5" i="1"/>
  <c r="P5" i="1"/>
  <c r="O5" i="1"/>
  <c r="L5" i="1"/>
  <c r="T5" i="1" s="1"/>
  <c r="S4" i="1"/>
  <c r="Q4" i="1"/>
  <c r="P4" i="1"/>
  <c r="O4" i="1"/>
  <c r="L4" i="1"/>
  <c r="Y2" i="1"/>
  <c r="AC10" i="1" l="1"/>
  <c r="AE10" i="1" s="1"/>
  <c r="P54" i="1"/>
  <c r="AB11" i="1"/>
  <c r="AD10" i="1"/>
  <c r="T14" i="1"/>
  <c r="L53" i="1"/>
  <c r="L57" i="1"/>
  <c r="T4" i="1"/>
  <c r="P53" i="1"/>
  <c r="AC47" i="1"/>
  <c r="AE2" i="1"/>
  <c r="AB12" i="1" l="1"/>
  <c r="AD11" i="1"/>
  <c r="AC11" i="1"/>
  <c r="AE11" i="1" s="1"/>
  <c r="AB13" i="1" l="1"/>
  <c r="AD12" i="1"/>
  <c r="AC12" i="1"/>
  <c r="AE12" i="1" s="1"/>
  <c r="AB14" i="1" l="1"/>
  <c r="AD13" i="1"/>
  <c r="AC13" i="1"/>
  <c r="AE13" i="1" s="1"/>
  <c r="AB15" i="1" l="1"/>
  <c r="AD14" i="1"/>
  <c r="AC14" i="1"/>
  <c r="AE14" i="1" s="1"/>
  <c r="AB16" i="1" l="1"/>
  <c r="AD15" i="1"/>
  <c r="AC15" i="1"/>
  <c r="AE15" i="1" s="1"/>
  <c r="AB17" i="1" l="1"/>
  <c r="AD16" i="1"/>
  <c r="AC16" i="1"/>
  <c r="AE16" i="1" s="1"/>
  <c r="AB18" i="1" l="1"/>
  <c r="AD17" i="1"/>
  <c r="AC17" i="1"/>
  <c r="AE17" i="1" s="1"/>
  <c r="AB19" i="1" l="1"/>
  <c r="AD18" i="1"/>
  <c r="AC18" i="1"/>
  <c r="AE18" i="1" s="1"/>
  <c r="AB20" i="1" l="1"/>
  <c r="AD19" i="1"/>
  <c r="AC19" i="1"/>
  <c r="AE19" i="1" s="1"/>
  <c r="AB21" i="1" l="1"/>
  <c r="AD20" i="1"/>
  <c r="AC20" i="1"/>
  <c r="AE20" i="1" s="1"/>
  <c r="AB22" i="1" l="1"/>
  <c r="AD21" i="1"/>
  <c r="AC21" i="1"/>
  <c r="AE21" i="1" s="1"/>
  <c r="AB23" i="1" l="1"/>
  <c r="AD22" i="1"/>
  <c r="AC22" i="1"/>
  <c r="AE22" i="1" s="1"/>
  <c r="AB24" i="1" l="1"/>
  <c r="AD23" i="1"/>
  <c r="AC23" i="1"/>
  <c r="AE23" i="1" s="1"/>
  <c r="AB25" i="1" l="1"/>
  <c r="AD24" i="1"/>
  <c r="AC24" i="1"/>
  <c r="AE24" i="1" s="1"/>
  <c r="AB26" i="1" l="1"/>
  <c r="AD25" i="1"/>
  <c r="AC25" i="1"/>
  <c r="AE25" i="1" s="1"/>
  <c r="AB27" i="1" l="1"/>
  <c r="AD26" i="1"/>
  <c r="AC26" i="1"/>
  <c r="AE26" i="1" s="1"/>
  <c r="AB28" i="1" l="1"/>
  <c r="AD27" i="1"/>
  <c r="AC27" i="1"/>
  <c r="AE27" i="1" s="1"/>
  <c r="AB29" i="1" l="1"/>
  <c r="AD28" i="1"/>
  <c r="AC28" i="1"/>
  <c r="AE28" i="1" s="1"/>
  <c r="AB30" i="1" l="1"/>
  <c r="AD29" i="1"/>
  <c r="AC29" i="1"/>
  <c r="AE29" i="1" s="1"/>
  <c r="AB31" i="1" l="1"/>
  <c r="AD30" i="1"/>
  <c r="AC30" i="1"/>
  <c r="AE30" i="1" s="1"/>
  <c r="AB32" i="1" l="1"/>
  <c r="AD31" i="1"/>
  <c r="AC31" i="1"/>
  <c r="AE31" i="1" s="1"/>
  <c r="AB33" i="1" l="1"/>
  <c r="AD32" i="1"/>
  <c r="AC32" i="1"/>
  <c r="AE32" i="1" s="1"/>
  <c r="AB34" i="1" l="1"/>
  <c r="AD33" i="1"/>
  <c r="AC33" i="1"/>
  <c r="AE33" i="1" s="1"/>
  <c r="AB35" i="1" l="1"/>
  <c r="AD34" i="1"/>
  <c r="AC34" i="1"/>
  <c r="AE34" i="1" s="1"/>
  <c r="AB36" i="1" l="1"/>
  <c r="AD35" i="1"/>
  <c r="AC35" i="1"/>
  <c r="AE35" i="1" l="1"/>
  <c r="AB37" i="1"/>
  <c r="AD36" i="1"/>
  <c r="AC36" i="1"/>
  <c r="AE36" i="1" s="1"/>
  <c r="AB38" i="1" l="1"/>
  <c r="AD37" i="1"/>
  <c r="AC37" i="1"/>
  <c r="AE37" i="1" l="1"/>
  <c r="AB39" i="1"/>
  <c r="AD38" i="1"/>
  <c r="AC38" i="1"/>
  <c r="AE38" i="1" s="1"/>
  <c r="AB40" i="1" l="1"/>
  <c r="AD39" i="1"/>
  <c r="AC39" i="1"/>
  <c r="AE39" i="1" l="1"/>
  <c r="AB41" i="1"/>
  <c r="AD40" i="1"/>
  <c r="AC40" i="1"/>
  <c r="AE40" i="1" s="1"/>
  <c r="AB42" i="1" l="1"/>
  <c r="AD41" i="1"/>
  <c r="AC41" i="1"/>
  <c r="AE41" i="1" s="1"/>
  <c r="AB43" i="1" l="1"/>
  <c r="AD42" i="1"/>
  <c r="AC42" i="1"/>
  <c r="AE42" i="1" s="1"/>
  <c r="AB44" i="1" l="1"/>
  <c r="AD43" i="1"/>
  <c r="AC43" i="1"/>
  <c r="AE43" i="1" s="1"/>
  <c r="AB45" i="1" l="1"/>
  <c r="AD44" i="1"/>
  <c r="AC44" i="1"/>
  <c r="AE44" i="1" s="1"/>
  <c r="AC45" i="1" l="1"/>
  <c r="AD45" i="1"/>
  <c r="AE45" i="1" l="1"/>
  <c r="AC46" i="1"/>
</calcChain>
</file>

<file path=xl/comments1.xml><?xml version="1.0" encoding="utf-8"?>
<comments xmlns="http://schemas.openxmlformats.org/spreadsheetml/2006/main">
  <authors>
    <author>Dhiraj</author>
  </authors>
  <commentList>
    <comment ref="Z2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IPO Price ar premium of Rs 15 per share as per Google search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10 Month pro-rata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Jan 1991 price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15 months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FY2001 AR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Net fixed assets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Pre 2019 bonus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AR FY2011</t>
        </r>
      </text>
    </comment>
    <comment ref="Z33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Rs 9 Capital paid up back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AR FY20</t>
        </r>
      </text>
    </comment>
  </commentList>
</comments>
</file>

<file path=xl/sharedStrings.xml><?xml version="1.0" encoding="utf-8"?>
<sst xmlns="http://schemas.openxmlformats.org/spreadsheetml/2006/main" count="260" uniqueCount="115">
  <si>
    <t>Price List</t>
  </si>
  <si>
    <t>Year end</t>
  </si>
  <si>
    <t>Div Rs</t>
  </si>
  <si>
    <t>Trade date</t>
  </si>
  <si>
    <t>Face Value</t>
  </si>
  <si>
    <t>UnAdjusted price</t>
  </si>
  <si>
    <t>Gross Block (Lakh)</t>
  </si>
  <si>
    <t>Reserve (Lakh)</t>
  </si>
  <si>
    <t>Paidup Cap. (Lakh)</t>
  </si>
  <si>
    <t>Debt</t>
  </si>
  <si>
    <t>Net profit Rs Lakh</t>
  </si>
  <si>
    <t>BV per share</t>
  </si>
  <si>
    <t>EPS</t>
  </si>
  <si>
    <t>PE</t>
  </si>
  <si>
    <t>Div Yield</t>
  </si>
  <si>
    <t>Capital Change</t>
  </si>
  <si>
    <t>Factor</t>
  </si>
  <si>
    <t>Mkt Cap Rs Cr</t>
  </si>
  <si>
    <t>Cashflow per share</t>
  </si>
  <si>
    <t>Type</t>
  </si>
  <si>
    <t>Holding</t>
  </si>
  <si>
    <t>Total cashflow</t>
  </si>
  <si>
    <t>IPO Date</t>
  </si>
  <si>
    <t>IPO</t>
  </si>
  <si>
    <t>n.a.</t>
  </si>
  <si>
    <t>Dividend FY2000</t>
  </si>
  <si>
    <t>Current market value</t>
  </si>
  <si>
    <t>XIRR</t>
  </si>
  <si>
    <t>Years</t>
  </si>
  <si>
    <t>Dividend CY78</t>
  </si>
  <si>
    <t>Dividend CY79</t>
  </si>
  <si>
    <t>Dividend CY80</t>
  </si>
  <si>
    <t>Dividend CY81</t>
  </si>
  <si>
    <t>Dividend CY82</t>
  </si>
  <si>
    <t>Dividend CY83</t>
  </si>
  <si>
    <t>Dividend CY84</t>
  </si>
  <si>
    <t>Dividend CY85</t>
  </si>
  <si>
    <t>Dividend CY86</t>
  </si>
  <si>
    <t>Dividend CY87</t>
  </si>
  <si>
    <t>Dividend CY88</t>
  </si>
  <si>
    <t>Dividend CY89</t>
  </si>
  <si>
    <t>Dividend CY90</t>
  </si>
  <si>
    <t>Dividend CY91</t>
  </si>
  <si>
    <t>Dividend CY92</t>
  </si>
  <si>
    <t>Month</t>
  </si>
  <si>
    <t>Open Price</t>
  </si>
  <si>
    <t>High Price</t>
  </si>
  <si>
    <t>Low Price</t>
  </si>
  <si>
    <t>Close Price</t>
  </si>
  <si>
    <t>No.of Shares</t>
  </si>
  <si>
    <t>No. of Trades</t>
  </si>
  <si>
    <t>Total Turnover (Rs.)</t>
  </si>
  <si>
    <t>Deliverable Quantity</t>
  </si>
  <si>
    <t>% Deli. Qty to Traded Qty</t>
  </si>
  <si>
    <t>Spread High-Low</t>
  </si>
  <si>
    <t>Spread Close-Open</t>
  </si>
  <si>
    <t>@</t>
  </si>
  <si>
    <t>@ Shares traded in Physical form</t>
  </si>
  <si>
    <t>Dividend FY1994</t>
  </si>
  <si>
    <t>Dividend FY1995</t>
  </si>
  <si>
    <t>Dividend FY1996</t>
  </si>
  <si>
    <t>Dividend FY1997</t>
  </si>
  <si>
    <t>Dividend FY1998</t>
  </si>
  <si>
    <t>Dividend FY1999</t>
  </si>
  <si>
    <t>Dividend FY2001</t>
  </si>
  <si>
    <t>Dividend FY2002</t>
  </si>
  <si>
    <t>Dividend FY2003</t>
  </si>
  <si>
    <t>Dividend FY2004</t>
  </si>
  <si>
    <t>Dividend FY2005</t>
  </si>
  <si>
    <t>Dividend FY2006</t>
  </si>
  <si>
    <t>Dividend FY2007</t>
  </si>
  <si>
    <t>Dividend FY2009</t>
  </si>
  <si>
    <t>Dividend FY2010</t>
  </si>
  <si>
    <t>Dividend FY2011</t>
  </si>
  <si>
    <t>Dividend FY2012</t>
  </si>
  <si>
    <t>Dividend FY2013</t>
  </si>
  <si>
    <t>Dividend FY2014</t>
  </si>
  <si>
    <t>Dividend FY2015</t>
  </si>
  <si>
    <t>Dividend FY2016</t>
  </si>
  <si>
    <t>Dividend FY2017</t>
  </si>
  <si>
    <t>Dividend FY2018</t>
  </si>
  <si>
    <t>Dividend FY2019</t>
  </si>
  <si>
    <t>Bonus 1:1</t>
  </si>
  <si>
    <t>Bonus 3:5</t>
  </si>
  <si>
    <t>Bonus 1:1 and Rights 1:10</t>
  </si>
  <si>
    <t>Dividend FY2008+ Paid up value reduction by Rs 9 per share</t>
  </si>
  <si>
    <t>Year end Value</t>
  </si>
  <si>
    <t>Period Cashflow</t>
  </si>
  <si>
    <t>Start Year</t>
  </si>
  <si>
    <t>End Year</t>
  </si>
  <si>
    <t>1990-2000</t>
  </si>
  <si>
    <t>2000-2010</t>
  </si>
  <si>
    <t>2010-2020</t>
  </si>
  <si>
    <t>1979-1990</t>
  </si>
  <si>
    <t>1979-2020</t>
  </si>
  <si>
    <t>ROE</t>
  </si>
  <si>
    <t>XIRR during period</t>
  </si>
  <si>
    <t>Net Profit CAGR</t>
  </si>
  <si>
    <t>Average</t>
  </si>
  <si>
    <t>RONW</t>
  </si>
  <si>
    <t>1994-2020</t>
  </si>
  <si>
    <t>Date</t>
  </si>
  <si>
    <t>BM value</t>
  </si>
  <si>
    <t>BM XIRR</t>
  </si>
  <si>
    <t xml:space="preserve">Period wise </t>
  </si>
  <si>
    <t>Mak Cap CAGR</t>
  </si>
  <si>
    <t>Div Payout</t>
  </si>
  <si>
    <t>BM Return</t>
  </si>
  <si>
    <t>NPM</t>
  </si>
  <si>
    <t>Debt Equity</t>
  </si>
  <si>
    <t>Sales CAGR</t>
  </si>
  <si>
    <t>Sales (Lakh)</t>
  </si>
  <si>
    <t>Cash payment of Rs 9 toward reduction in face value to Re 1</t>
  </si>
  <si>
    <t>Dividend CY93</t>
  </si>
  <si>
    <t>1995-2020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</si>
</sst>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164" fontId="0" fillId="0" borderId="0" xfId="0" applyNumberFormat="1"/>
    <xf numFmtId="14" fontId="0" fillId="0" borderId="0" xfId="0" applyNumberFormat="1"/>
    <xf numFmtId="15" fontId="0" fillId="2" borderId="0" xfId="0" applyNumberFormat="1" applyFill="1"/>
    <xf numFmtId="4" fontId="0" fillId="0" borderId="0" xfId="0" applyNumberFormat="1" applyBorder="1"/>
    <xf numFmtId="0" fontId="0" fillId="0" borderId="0" xfId="0" applyBorder="1"/>
    <xf numFmtId="3" fontId="0" fillId="0" borderId="0" xfId="0" applyNumberFormat="1" applyBorder="1"/>
    <xf numFmtId="14" fontId="0" fillId="0" borderId="0" xfId="0" applyNumberFormat="1" applyBorder="1"/>
    <xf numFmtId="15" fontId="0" fillId="0" borderId="0" xfId="0" applyNumberFormat="1"/>
    <xf numFmtId="3" fontId="0" fillId="0" borderId="0" xfId="0" applyNumberFormat="1" applyFill="1"/>
    <xf numFmtId="4" fontId="0" fillId="0" borderId="0" xfId="0" applyNumberFormat="1" applyFill="1"/>
    <xf numFmtId="4" fontId="0" fillId="0" borderId="0" xfId="0" applyNumberFormat="1"/>
    <xf numFmtId="3" fontId="0" fillId="0" borderId="0" xfId="0" applyNumberFormat="1"/>
    <xf numFmtId="4" fontId="2" fillId="0" borderId="0" xfId="0" applyNumberFormat="1" applyFont="1"/>
    <xf numFmtId="0" fontId="2" fillId="0" borderId="0" xfId="0" applyFont="1"/>
    <xf numFmtId="14" fontId="0" fillId="0" borderId="0" xfId="0" applyNumberFormat="1" applyFill="1"/>
    <xf numFmtId="165" fontId="0" fillId="0" borderId="0" xfId="1" applyNumberFormat="1" applyFont="1" applyBorder="1"/>
    <xf numFmtId="4" fontId="0" fillId="0" borderId="0" xfId="0" applyNumberFormat="1" applyFont="1" applyFill="1"/>
    <xf numFmtId="0" fontId="3" fillId="0" borderId="0" xfId="0" applyFont="1"/>
    <xf numFmtId="4" fontId="2" fillId="0" borderId="0" xfId="0" applyNumberFormat="1" applyFont="1" applyFill="1"/>
    <xf numFmtId="14" fontId="2" fillId="0" borderId="0" xfId="0" applyNumberFormat="1" applyFont="1"/>
    <xf numFmtId="17" fontId="0" fillId="0" borderId="0" xfId="0" applyNumberFormat="1"/>
    <xf numFmtId="9" fontId="0" fillId="0" borderId="0" xfId="0" applyNumberFormat="1"/>
    <xf numFmtId="14" fontId="0" fillId="3" borderId="0" xfId="0" applyNumberFormat="1" applyFill="1"/>
    <xf numFmtId="4" fontId="0" fillId="3" borderId="0" xfId="0" applyNumberFormat="1" applyFont="1" applyFill="1"/>
    <xf numFmtId="0" fontId="0" fillId="3" borderId="0" xfId="0" applyFill="1"/>
    <xf numFmtId="4" fontId="0" fillId="3" borderId="0" xfId="0" applyNumberFormat="1" applyFill="1"/>
    <xf numFmtId="3" fontId="0" fillId="3" borderId="0" xfId="0" applyNumberFormat="1" applyFill="1"/>
    <xf numFmtId="164" fontId="0" fillId="3" borderId="0" xfId="0" applyNumberFormat="1" applyFill="1"/>
    <xf numFmtId="14" fontId="0" fillId="4" borderId="0" xfId="0" applyNumberFormat="1" applyFill="1"/>
    <xf numFmtId="4" fontId="0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3" fontId="0" fillId="4" borderId="0" xfId="0" applyNumberFormat="1" applyFill="1"/>
    <xf numFmtId="164" fontId="0" fillId="4" borderId="0" xfId="0" applyNumberFormat="1" applyFill="1"/>
    <xf numFmtId="4" fontId="2" fillId="4" borderId="0" xfId="0" applyNumberFormat="1" applyFont="1" applyFill="1"/>
    <xf numFmtId="14" fontId="0" fillId="5" borderId="0" xfId="0" applyNumberFormat="1" applyFill="1"/>
    <xf numFmtId="4" fontId="0" fillId="5" borderId="0" xfId="0" applyNumberFormat="1" applyFont="1" applyFill="1"/>
    <xf numFmtId="0" fontId="0" fillId="5" borderId="0" xfId="0" applyFill="1"/>
    <xf numFmtId="4" fontId="0" fillId="5" borderId="0" xfId="0" applyNumberFormat="1" applyFill="1"/>
    <xf numFmtId="3" fontId="0" fillId="5" borderId="0" xfId="0" applyNumberFormat="1" applyFill="1"/>
    <xf numFmtId="164" fontId="0" fillId="5" borderId="0" xfId="0" applyNumberFormat="1" applyFill="1"/>
    <xf numFmtId="4" fontId="2" fillId="5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2" fillId="4" borderId="0" xfId="0" applyFont="1" applyFill="1"/>
    <xf numFmtId="0" fontId="0" fillId="4" borderId="0" xfId="0" applyFont="1" applyFill="1"/>
    <xf numFmtId="165" fontId="0" fillId="0" borderId="0" xfId="0" applyNumberFormat="1" applyBorder="1"/>
    <xf numFmtId="0" fontId="0" fillId="2" borderId="0" xfId="0" applyFill="1"/>
    <xf numFmtId="3" fontId="0" fillId="0" borderId="0" xfId="0" applyNumberFormat="1" applyFill="1" applyBorder="1"/>
    <xf numFmtId="9" fontId="0" fillId="0" borderId="0" xfId="0" applyNumberFormat="1" applyFill="1"/>
    <xf numFmtId="9" fontId="0" fillId="0" borderId="0" xfId="0" applyNumberFormat="1" applyFill="1" applyBorder="1"/>
    <xf numFmtId="15" fontId="0" fillId="2" borderId="0" xfId="0" applyNumberFormat="1" applyFill="1" applyBorder="1"/>
    <xf numFmtId="164" fontId="0" fillId="0" borderId="0" xfId="0" applyNumberFormat="1" applyFill="1" applyBorder="1"/>
    <xf numFmtId="9" fontId="0" fillId="0" borderId="0" xfId="0" applyNumberFormat="1" applyBorder="1"/>
    <xf numFmtId="164" fontId="0" fillId="0" borderId="0" xfId="0" applyNumberFormat="1" applyBorder="1"/>
    <xf numFmtId="0" fontId="3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3" fontId="0" fillId="2" borderId="0" xfId="0" applyNumberFormat="1" applyFill="1" applyBorder="1"/>
    <xf numFmtId="4" fontId="0" fillId="0" borderId="0" xfId="0" applyNumberFormat="1" applyBorder="1" applyAlignment="1"/>
    <xf numFmtId="3" fontId="0" fillId="0" borderId="1" xfId="0" applyNumberFormat="1" applyBorder="1" applyAlignment="1"/>
    <xf numFmtId="164" fontId="0" fillId="2" borderId="0" xfId="0" applyNumberFormat="1" applyFill="1" applyBorder="1"/>
    <xf numFmtId="14" fontId="3" fillId="0" borderId="0" xfId="2" applyNumberFormat="1" applyFont="1" applyBorder="1" applyAlignment="1">
      <alignment vertical="top" wrapText="1"/>
    </xf>
    <xf numFmtId="3" fontId="3" fillId="0" borderId="0" xfId="2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65" fontId="0" fillId="3" borderId="0" xfId="1" applyNumberFormat="1" applyFont="1" applyFill="1" applyBorder="1"/>
    <xf numFmtId="0" fontId="0" fillId="3" borderId="0" xfId="0" applyFill="1" applyBorder="1"/>
    <xf numFmtId="15" fontId="0" fillId="0" borderId="0" xfId="0" applyNumberFormat="1" applyBorder="1"/>
    <xf numFmtId="4" fontId="2" fillId="3" borderId="0" xfId="0" applyNumberFormat="1" applyFont="1" applyFill="1"/>
    <xf numFmtId="166" fontId="0" fillId="0" borderId="0" xfId="0" applyNumberFormat="1"/>
    <xf numFmtId="14" fontId="0" fillId="0" borderId="0" xfId="0" applyNumberFormat="1" applyFill="1" applyBorder="1"/>
    <xf numFmtId="9" fontId="0" fillId="4" borderId="0" xfId="0" applyNumberFormat="1" applyFill="1" applyBorder="1"/>
    <xf numFmtId="9" fontId="0" fillId="4" borderId="0" xfId="0" applyNumberFormat="1" applyFill="1"/>
    <xf numFmtId="14" fontId="0" fillId="3" borderId="0" xfId="0" applyNumberFormat="1" applyFill="1" applyBorder="1"/>
    <xf numFmtId="4" fontId="0" fillId="3" borderId="0" xfId="0" applyNumberFormat="1" applyFill="1" applyBorder="1"/>
    <xf numFmtId="164" fontId="0" fillId="3" borderId="0" xfId="0" applyNumberFormat="1" applyFill="1" applyBorder="1"/>
    <xf numFmtId="9" fontId="0" fillId="3" borderId="0" xfId="0" applyNumberFormat="1" applyFill="1" applyBorder="1"/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SOPEN\PROGS\DOCS\GANESH\0024756.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ierwise pd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9"/>
  <sheetViews>
    <sheetView workbookViewId="0">
      <selection activeCell="E2" sqref="E2"/>
    </sheetView>
  </sheetViews>
  <sheetFormatPr defaultRowHeight="15" x14ac:dyDescent="0.25"/>
  <cols>
    <col min="8" max="8" width="12.28515625" customWidth="1"/>
  </cols>
  <sheetData>
    <row r="1" spans="1:13" x14ac:dyDescent="0.2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</row>
    <row r="2" spans="1:13" x14ac:dyDescent="0.25">
      <c r="A2" s="21">
        <v>33239</v>
      </c>
      <c r="B2">
        <v>250</v>
      </c>
      <c r="C2">
        <v>268.75</v>
      </c>
      <c r="D2">
        <v>250</v>
      </c>
      <c r="E2">
        <v>263.5</v>
      </c>
      <c r="F2">
        <v>0</v>
      </c>
      <c r="G2">
        <v>0</v>
      </c>
      <c r="H2">
        <v>0</v>
      </c>
      <c r="I2">
        <v>18.75</v>
      </c>
      <c r="L2">
        <v>13.5</v>
      </c>
      <c r="M2" t="s">
        <v>56</v>
      </c>
    </row>
    <row r="3" spans="1:13" x14ac:dyDescent="0.25">
      <c r="A3" s="21">
        <v>33270</v>
      </c>
      <c r="B3">
        <v>265</v>
      </c>
      <c r="C3">
        <v>313.75</v>
      </c>
      <c r="D3">
        <v>265</v>
      </c>
      <c r="E3">
        <v>306.25</v>
      </c>
      <c r="F3">
        <v>0</v>
      </c>
      <c r="G3">
        <v>0</v>
      </c>
      <c r="H3">
        <v>0</v>
      </c>
      <c r="I3">
        <v>48.75</v>
      </c>
      <c r="L3">
        <v>41.25</v>
      </c>
      <c r="M3" t="s">
        <v>56</v>
      </c>
    </row>
    <row r="4" spans="1:13" x14ac:dyDescent="0.25">
      <c r="A4" s="21">
        <v>33298</v>
      </c>
      <c r="B4">
        <v>307.5</v>
      </c>
      <c r="C4">
        <v>317.5</v>
      </c>
      <c r="D4">
        <v>295</v>
      </c>
      <c r="E4">
        <v>305</v>
      </c>
      <c r="F4">
        <v>0</v>
      </c>
      <c r="G4">
        <v>0</v>
      </c>
      <c r="H4">
        <v>0</v>
      </c>
      <c r="I4">
        <v>22.5</v>
      </c>
      <c r="L4">
        <v>-2.5</v>
      </c>
      <c r="M4" t="s">
        <v>56</v>
      </c>
    </row>
    <row r="5" spans="1:13" x14ac:dyDescent="0.25">
      <c r="A5" s="21">
        <v>33329</v>
      </c>
      <c r="B5">
        <v>307.5</v>
      </c>
      <c r="C5">
        <v>338.75</v>
      </c>
      <c r="D5">
        <v>306.25</v>
      </c>
      <c r="E5">
        <v>317.5</v>
      </c>
      <c r="F5">
        <v>0</v>
      </c>
      <c r="G5">
        <v>0</v>
      </c>
      <c r="H5">
        <v>0</v>
      </c>
      <c r="I5">
        <v>32.5</v>
      </c>
      <c r="L5">
        <v>10</v>
      </c>
      <c r="M5" t="s">
        <v>56</v>
      </c>
    </row>
    <row r="6" spans="1:13" x14ac:dyDescent="0.25">
      <c r="A6" s="21">
        <v>33359</v>
      </c>
      <c r="B6">
        <v>320</v>
      </c>
      <c r="C6">
        <v>323.75</v>
      </c>
      <c r="D6">
        <v>308.75</v>
      </c>
      <c r="E6">
        <v>315</v>
      </c>
      <c r="F6">
        <v>0</v>
      </c>
      <c r="G6">
        <v>0</v>
      </c>
      <c r="H6">
        <v>0</v>
      </c>
      <c r="I6">
        <v>15</v>
      </c>
      <c r="L6">
        <v>-5</v>
      </c>
      <c r="M6" t="s">
        <v>56</v>
      </c>
    </row>
    <row r="7" spans="1:13" x14ac:dyDescent="0.25">
      <c r="A7" s="21">
        <v>33390</v>
      </c>
      <c r="B7">
        <v>316.25</v>
      </c>
      <c r="C7">
        <v>316.25</v>
      </c>
      <c r="D7">
        <v>293.75</v>
      </c>
      <c r="E7">
        <v>302.5</v>
      </c>
      <c r="F7">
        <v>0</v>
      </c>
      <c r="G7">
        <v>0</v>
      </c>
      <c r="H7">
        <v>0</v>
      </c>
      <c r="I7">
        <v>22.5</v>
      </c>
      <c r="L7">
        <v>-13.75</v>
      </c>
      <c r="M7" t="s">
        <v>56</v>
      </c>
    </row>
    <row r="8" spans="1:13" x14ac:dyDescent="0.25">
      <c r="A8" s="21">
        <v>33420</v>
      </c>
      <c r="B8">
        <v>300</v>
      </c>
      <c r="C8">
        <v>347.5</v>
      </c>
      <c r="D8">
        <v>297.5</v>
      </c>
      <c r="E8">
        <v>337.5</v>
      </c>
      <c r="F8">
        <v>0</v>
      </c>
      <c r="G8">
        <v>0</v>
      </c>
      <c r="H8">
        <v>0</v>
      </c>
      <c r="I8">
        <v>50</v>
      </c>
      <c r="L8">
        <v>37.5</v>
      </c>
      <c r="M8" t="s">
        <v>56</v>
      </c>
    </row>
    <row r="9" spans="1:13" x14ac:dyDescent="0.25">
      <c r="A9" s="21">
        <v>33451</v>
      </c>
      <c r="B9">
        <v>335</v>
      </c>
      <c r="C9">
        <v>380</v>
      </c>
      <c r="D9">
        <v>327.5</v>
      </c>
      <c r="E9">
        <v>367.5</v>
      </c>
      <c r="F9">
        <v>0</v>
      </c>
      <c r="G9">
        <v>0</v>
      </c>
      <c r="H9">
        <v>0</v>
      </c>
      <c r="I9">
        <v>52.5</v>
      </c>
      <c r="L9">
        <v>32.5</v>
      </c>
      <c r="M9" t="s">
        <v>56</v>
      </c>
    </row>
    <row r="10" spans="1:13" x14ac:dyDescent="0.25">
      <c r="A10" s="21">
        <v>33482</v>
      </c>
      <c r="B10">
        <v>367.5</v>
      </c>
      <c r="C10">
        <v>425</v>
      </c>
      <c r="D10">
        <v>361.25</v>
      </c>
      <c r="E10">
        <v>417.5</v>
      </c>
      <c r="F10">
        <v>0</v>
      </c>
      <c r="G10">
        <v>0</v>
      </c>
      <c r="H10">
        <v>0</v>
      </c>
      <c r="I10">
        <v>63.75</v>
      </c>
      <c r="L10">
        <v>50</v>
      </c>
      <c r="M10" t="s">
        <v>56</v>
      </c>
    </row>
    <row r="11" spans="1:13" x14ac:dyDescent="0.25">
      <c r="A11" s="21">
        <v>33512</v>
      </c>
      <c r="B11">
        <v>421.25</v>
      </c>
      <c r="C11">
        <v>421.25</v>
      </c>
      <c r="D11">
        <v>395</v>
      </c>
      <c r="E11">
        <v>410</v>
      </c>
      <c r="F11">
        <v>0</v>
      </c>
      <c r="G11">
        <v>0</v>
      </c>
      <c r="H11">
        <v>0</v>
      </c>
      <c r="I11">
        <v>26.25</v>
      </c>
      <c r="L11">
        <v>-11.25</v>
      </c>
      <c r="M11" t="s">
        <v>56</v>
      </c>
    </row>
    <row r="12" spans="1:13" x14ac:dyDescent="0.25">
      <c r="A12" s="21">
        <v>33543</v>
      </c>
      <c r="B12">
        <v>410</v>
      </c>
      <c r="C12">
        <v>461.25</v>
      </c>
      <c r="D12">
        <v>280</v>
      </c>
      <c r="E12">
        <v>282.5</v>
      </c>
      <c r="F12">
        <v>0</v>
      </c>
      <c r="G12">
        <v>0</v>
      </c>
      <c r="H12">
        <v>0</v>
      </c>
      <c r="I12">
        <v>181.25</v>
      </c>
      <c r="L12">
        <v>-127.5</v>
      </c>
      <c r="M12" t="s">
        <v>56</v>
      </c>
    </row>
    <row r="13" spans="1:13" x14ac:dyDescent="0.25">
      <c r="A13" s="21">
        <v>33573</v>
      </c>
      <c r="B13">
        <v>285</v>
      </c>
      <c r="C13">
        <v>300</v>
      </c>
      <c r="D13">
        <v>276.25</v>
      </c>
      <c r="E13">
        <v>293.75</v>
      </c>
      <c r="F13">
        <v>0</v>
      </c>
      <c r="G13">
        <v>0</v>
      </c>
      <c r="H13">
        <v>0</v>
      </c>
      <c r="I13">
        <v>23.75</v>
      </c>
      <c r="L13">
        <v>8.75</v>
      </c>
      <c r="M13" t="s">
        <v>56</v>
      </c>
    </row>
    <row r="14" spans="1:13" x14ac:dyDescent="0.25">
      <c r="A14" s="21">
        <v>33604</v>
      </c>
      <c r="B14">
        <v>296.25</v>
      </c>
      <c r="C14">
        <v>417.5</v>
      </c>
      <c r="D14">
        <v>286.25</v>
      </c>
      <c r="E14">
        <v>396.25</v>
      </c>
      <c r="F14">
        <v>0</v>
      </c>
      <c r="G14">
        <v>0</v>
      </c>
      <c r="H14">
        <v>0</v>
      </c>
      <c r="I14">
        <v>131.25</v>
      </c>
      <c r="L14">
        <v>100</v>
      </c>
      <c r="M14" t="s">
        <v>56</v>
      </c>
    </row>
    <row r="15" spans="1:13" x14ac:dyDescent="0.25">
      <c r="A15" s="21">
        <v>33635</v>
      </c>
      <c r="B15">
        <v>385</v>
      </c>
      <c r="C15">
        <v>405</v>
      </c>
      <c r="D15">
        <v>330</v>
      </c>
      <c r="E15">
        <v>395</v>
      </c>
      <c r="F15">
        <v>0</v>
      </c>
      <c r="G15">
        <v>0</v>
      </c>
      <c r="H15">
        <v>0</v>
      </c>
      <c r="I15">
        <v>75</v>
      </c>
      <c r="L15">
        <v>10</v>
      </c>
      <c r="M15" t="s">
        <v>56</v>
      </c>
    </row>
    <row r="16" spans="1:13" x14ac:dyDescent="0.25">
      <c r="A16" s="21">
        <v>33664</v>
      </c>
      <c r="B16">
        <v>400</v>
      </c>
      <c r="C16">
        <v>590</v>
      </c>
      <c r="D16">
        <v>385</v>
      </c>
      <c r="E16">
        <v>550</v>
      </c>
      <c r="F16">
        <v>0</v>
      </c>
      <c r="G16">
        <v>0</v>
      </c>
      <c r="H16">
        <v>0</v>
      </c>
      <c r="I16">
        <v>205</v>
      </c>
      <c r="L16">
        <v>150</v>
      </c>
      <c r="M16" t="s">
        <v>56</v>
      </c>
    </row>
    <row r="17" spans="1:13" x14ac:dyDescent="0.25">
      <c r="A17" s="21">
        <v>33695</v>
      </c>
      <c r="B17">
        <v>600</v>
      </c>
      <c r="C17">
        <v>600</v>
      </c>
      <c r="D17">
        <v>460</v>
      </c>
      <c r="E17">
        <v>475</v>
      </c>
      <c r="F17">
        <v>0</v>
      </c>
      <c r="G17">
        <v>0</v>
      </c>
      <c r="H17">
        <v>0</v>
      </c>
      <c r="I17">
        <v>140</v>
      </c>
      <c r="L17">
        <v>-125</v>
      </c>
      <c r="M17" t="s">
        <v>56</v>
      </c>
    </row>
    <row r="18" spans="1:13" x14ac:dyDescent="0.25">
      <c r="A18" s="21">
        <v>33725</v>
      </c>
      <c r="B18">
        <v>470</v>
      </c>
      <c r="C18">
        <v>490</v>
      </c>
      <c r="D18">
        <v>350</v>
      </c>
      <c r="E18">
        <v>400</v>
      </c>
      <c r="F18">
        <v>0</v>
      </c>
      <c r="G18">
        <v>0</v>
      </c>
      <c r="H18">
        <v>0</v>
      </c>
      <c r="I18">
        <v>140</v>
      </c>
      <c r="L18">
        <v>-70</v>
      </c>
      <c r="M18" t="s">
        <v>56</v>
      </c>
    </row>
    <row r="19" spans="1:13" x14ac:dyDescent="0.25">
      <c r="A19" s="21">
        <v>33756</v>
      </c>
      <c r="B19">
        <v>400</v>
      </c>
      <c r="C19">
        <v>435</v>
      </c>
      <c r="D19">
        <v>390</v>
      </c>
      <c r="E19">
        <v>425</v>
      </c>
      <c r="F19">
        <v>0</v>
      </c>
      <c r="G19">
        <v>0</v>
      </c>
      <c r="H19">
        <v>0</v>
      </c>
      <c r="I19">
        <v>45</v>
      </c>
      <c r="L19">
        <v>25</v>
      </c>
      <c r="M19" t="s">
        <v>56</v>
      </c>
    </row>
    <row r="20" spans="1:13" x14ac:dyDescent="0.25">
      <c r="A20" s="21">
        <v>33786</v>
      </c>
      <c r="B20">
        <v>405</v>
      </c>
      <c r="C20">
        <v>420</v>
      </c>
      <c r="D20">
        <v>355</v>
      </c>
      <c r="E20">
        <v>392.5</v>
      </c>
      <c r="F20">
        <v>0</v>
      </c>
      <c r="G20">
        <v>0</v>
      </c>
      <c r="H20">
        <v>0</v>
      </c>
      <c r="I20">
        <v>65</v>
      </c>
      <c r="L20">
        <v>-12.5</v>
      </c>
      <c r="M20" t="s">
        <v>56</v>
      </c>
    </row>
    <row r="21" spans="1:13" x14ac:dyDescent="0.25">
      <c r="A21" s="21">
        <v>33817</v>
      </c>
      <c r="B21">
        <v>390</v>
      </c>
      <c r="C21">
        <v>422.5</v>
      </c>
      <c r="D21">
        <v>367.5</v>
      </c>
      <c r="E21">
        <v>415</v>
      </c>
      <c r="F21">
        <v>0</v>
      </c>
      <c r="G21">
        <v>0</v>
      </c>
      <c r="H21">
        <v>0</v>
      </c>
      <c r="I21">
        <v>55</v>
      </c>
      <c r="L21">
        <v>25</v>
      </c>
      <c r="M21" t="s">
        <v>56</v>
      </c>
    </row>
    <row r="22" spans="1:13" x14ac:dyDescent="0.25">
      <c r="A22" s="21">
        <v>33848</v>
      </c>
      <c r="B22">
        <v>415</v>
      </c>
      <c r="C22">
        <v>455</v>
      </c>
      <c r="D22">
        <v>415</v>
      </c>
      <c r="E22">
        <v>420</v>
      </c>
      <c r="F22">
        <v>0</v>
      </c>
      <c r="G22">
        <v>0</v>
      </c>
      <c r="H22">
        <v>0</v>
      </c>
      <c r="I22">
        <v>40</v>
      </c>
      <c r="L22">
        <v>5</v>
      </c>
      <c r="M22" t="s">
        <v>56</v>
      </c>
    </row>
    <row r="23" spans="1:13" x14ac:dyDescent="0.25">
      <c r="A23" s="21">
        <v>33878</v>
      </c>
      <c r="B23">
        <v>423.75</v>
      </c>
      <c r="C23">
        <v>433.75</v>
      </c>
      <c r="D23">
        <v>413.75</v>
      </c>
      <c r="E23">
        <v>422.5</v>
      </c>
      <c r="F23">
        <v>0</v>
      </c>
      <c r="G23">
        <v>0</v>
      </c>
      <c r="H23">
        <v>0</v>
      </c>
      <c r="I23">
        <v>20</v>
      </c>
      <c r="L23">
        <v>-1.25</v>
      </c>
      <c r="M23" t="s">
        <v>56</v>
      </c>
    </row>
    <row r="24" spans="1:13" x14ac:dyDescent="0.25">
      <c r="A24" s="21">
        <v>33909</v>
      </c>
      <c r="B24">
        <v>425</v>
      </c>
      <c r="C24">
        <v>442.5</v>
      </c>
      <c r="D24">
        <v>410</v>
      </c>
      <c r="E24">
        <v>440</v>
      </c>
      <c r="F24">
        <v>0</v>
      </c>
      <c r="G24">
        <v>0</v>
      </c>
      <c r="H24">
        <v>0</v>
      </c>
      <c r="I24">
        <v>32.5</v>
      </c>
      <c r="L24">
        <v>15</v>
      </c>
      <c r="M24" t="s">
        <v>56</v>
      </c>
    </row>
    <row r="25" spans="1:13" x14ac:dyDescent="0.25">
      <c r="A25" s="21">
        <v>33939</v>
      </c>
      <c r="B25">
        <v>442.5</v>
      </c>
      <c r="C25">
        <v>500</v>
      </c>
      <c r="D25">
        <v>420</v>
      </c>
      <c r="E25">
        <v>470</v>
      </c>
      <c r="F25">
        <v>0</v>
      </c>
      <c r="G25">
        <v>0</v>
      </c>
      <c r="H25">
        <v>0</v>
      </c>
      <c r="I25">
        <v>80</v>
      </c>
      <c r="L25">
        <v>27.5</v>
      </c>
      <c r="M25" t="s">
        <v>56</v>
      </c>
    </row>
    <row r="26" spans="1:13" x14ac:dyDescent="0.25">
      <c r="A26" s="21">
        <v>33970</v>
      </c>
      <c r="B26">
        <v>475</v>
      </c>
      <c r="C26">
        <v>503.75</v>
      </c>
      <c r="D26">
        <v>425</v>
      </c>
      <c r="E26">
        <v>495</v>
      </c>
      <c r="F26">
        <v>0</v>
      </c>
      <c r="G26">
        <v>0</v>
      </c>
      <c r="H26">
        <v>0</v>
      </c>
      <c r="I26">
        <v>78.75</v>
      </c>
      <c r="L26">
        <v>20</v>
      </c>
      <c r="M26" t="s">
        <v>56</v>
      </c>
    </row>
    <row r="27" spans="1:13" x14ac:dyDescent="0.25">
      <c r="A27" s="21">
        <v>34001</v>
      </c>
      <c r="B27">
        <v>490</v>
      </c>
      <c r="C27">
        <v>520</v>
      </c>
      <c r="D27">
        <v>460</v>
      </c>
      <c r="E27">
        <v>511.25</v>
      </c>
      <c r="F27">
        <v>0</v>
      </c>
      <c r="G27">
        <v>0</v>
      </c>
      <c r="H27">
        <v>0</v>
      </c>
      <c r="I27">
        <v>60</v>
      </c>
      <c r="L27">
        <v>21.25</v>
      </c>
      <c r="M27" t="s">
        <v>56</v>
      </c>
    </row>
    <row r="28" spans="1:13" x14ac:dyDescent="0.25">
      <c r="A28" s="21">
        <v>34029</v>
      </c>
      <c r="B28">
        <v>472.5</v>
      </c>
      <c r="C28">
        <v>487.5</v>
      </c>
      <c r="D28">
        <v>407.5</v>
      </c>
      <c r="E28">
        <v>428.75</v>
      </c>
      <c r="F28">
        <v>0</v>
      </c>
      <c r="G28">
        <v>0</v>
      </c>
      <c r="H28">
        <v>0</v>
      </c>
      <c r="I28">
        <v>80</v>
      </c>
      <c r="L28">
        <v>-43.75</v>
      </c>
      <c r="M28" t="s">
        <v>56</v>
      </c>
    </row>
    <row r="29" spans="1:13" x14ac:dyDescent="0.25">
      <c r="A29" s="21">
        <v>34060</v>
      </c>
      <c r="B29">
        <v>431.25</v>
      </c>
      <c r="C29">
        <v>435</v>
      </c>
      <c r="D29">
        <v>387.5</v>
      </c>
      <c r="E29">
        <v>416.25</v>
      </c>
      <c r="F29">
        <v>0</v>
      </c>
      <c r="G29">
        <v>0</v>
      </c>
      <c r="H29">
        <v>0</v>
      </c>
      <c r="I29">
        <v>47.5</v>
      </c>
      <c r="L29">
        <v>-15</v>
      </c>
      <c r="M29" t="s">
        <v>56</v>
      </c>
    </row>
    <row r="30" spans="1:13" x14ac:dyDescent="0.25">
      <c r="A30" s="21">
        <v>34090</v>
      </c>
      <c r="B30">
        <v>410</v>
      </c>
      <c r="C30">
        <v>466.25</v>
      </c>
      <c r="D30">
        <v>408.75</v>
      </c>
      <c r="E30">
        <v>422</v>
      </c>
      <c r="F30">
        <v>0</v>
      </c>
      <c r="G30">
        <v>0</v>
      </c>
      <c r="H30">
        <v>0</v>
      </c>
      <c r="I30">
        <v>57.5</v>
      </c>
      <c r="L30">
        <v>12</v>
      </c>
      <c r="M30" t="s">
        <v>56</v>
      </c>
    </row>
    <row r="31" spans="1:13" x14ac:dyDescent="0.25">
      <c r="A31" s="21">
        <v>34121</v>
      </c>
      <c r="B31">
        <v>425</v>
      </c>
      <c r="C31">
        <v>453.75</v>
      </c>
      <c r="D31">
        <v>410</v>
      </c>
      <c r="E31">
        <v>421.25</v>
      </c>
      <c r="F31">
        <v>0</v>
      </c>
      <c r="G31">
        <v>0</v>
      </c>
      <c r="H31">
        <v>0</v>
      </c>
      <c r="I31">
        <v>43.75</v>
      </c>
      <c r="L31">
        <v>-3.75</v>
      </c>
      <c r="M31" t="s">
        <v>56</v>
      </c>
    </row>
    <row r="32" spans="1:13" x14ac:dyDescent="0.25">
      <c r="A32" s="21">
        <v>34151</v>
      </c>
      <c r="B32">
        <v>425</v>
      </c>
      <c r="C32">
        <v>482.5</v>
      </c>
      <c r="D32">
        <v>422.5</v>
      </c>
      <c r="E32">
        <v>480</v>
      </c>
      <c r="F32">
        <v>0</v>
      </c>
      <c r="G32">
        <v>0</v>
      </c>
      <c r="H32">
        <v>0</v>
      </c>
      <c r="I32">
        <v>60</v>
      </c>
      <c r="L32">
        <v>55</v>
      </c>
      <c r="M32" t="s">
        <v>56</v>
      </c>
    </row>
    <row r="33" spans="1:13" x14ac:dyDescent="0.25">
      <c r="A33" s="21">
        <v>34182</v>
      </c>
      <c r="B33">
        <v>480</v>
      </c>
      <c r="C33">
        <v>690</v>
      </c>
      <c r="D33">
        <v>480</v>
      </c>
      <c r="E33">
        <v>662.5</v>
      </c>
      <c r="F33">
        <v>0</v>
      </c>
      <c r="G33">
        <v>0</v>
      </c>
      <c r="H33">
        <v>0</v>
      </c>
      <c r="I33">
        <v>210</v>
      </c>
      <c r="L33">
        <v>182.5</v>
      </c>
      <c r="M33" t="s">
        <v>56</v>
      </c>
    </row>
    <row r="34" spans="1:13" x14ac:dyDescent="0.25">
      <c r="A34" s="21">
        <v>34213</v>
      </c>
      <c r="B34">
        <v>662.5</v>
      </c>
      <c r="C34">
        <v>725</v>
      </c>
      <c r="D34">
        <v>650</v>
      </c>
      <c r="E34">
        <v>707.5</v>
      </c>
      <c r="F34">
        <v>0</v>
      </c>
      <c r="G34">
        <v>0</v>
      </c>
      <c r="H34">
        <v>0</v>
      </c>
      <c r="I34">
        <v>75</v>
      </c>
      <c r="L34">
        <v>45</v>
      </c>
      <c r="M34" t="s">
        <v>56</v>
      </c>
    </row>
    <row r="35" spans="1:13" x14ac:dyDescent="0.25">
      <c r="A35" s="21">
        <v>34243</v>
      </c>
      <c r="B35">
        <v>710</v>
      </c>
      <c r="C35">
        <v>713.75</v>
      </c>
      <c r="D35">
        <v>681.25</v>
      </c>
      <c r="E35">
        <v>681.25</v>
      </c>
      <c r="F35">
        <v>0</v>
      </c>
      <c r="G35">
        <v>0</v>
      </c>
      <c r="H35">
        <v>0</v>
      </c>
      <c r="I35">
        <v>32.5</v>
      </c>
      <c r="L35">
        <v>-28.75</v>
      </c>
      <c r="M35" t="s">
        <v>56</v>
      </c>
    </row>
    <row r="36" spans="1:13" x14ac:dyDescent="0.25">
      <c r="A36" s="21">
        <v>34274</v>
      </c>
      <c r="B36">
        <v>680</v>
      </c>
      <c r="C36">
        <v>791.25</v>
      </c>
      <c r="D36">
        <v>666.25</v>
      </c>
      <c r="E36">
        <v>762.5</v>
      </c>
      <c r="F36">
        <v>0</v>
      </c>
      <c r="G36">
        <v>0</v>
      </c>
      <c r="H36">
        <v>0</v>
      </c>
      <c r="I36">
        <v>125</v>
      </c>
      <c r="L36">
        <v>82.5</v>
      </c>
      <c r="M36" t="s">
        <v>56</v>
      </c>
    </row>
    <row r="37" spans="1:13" x14ac:dyDescent="0.25">
      <c r="A37" s="21">
        <v>34304</v>
      </c>
      <c r="B37">
        <v>765</v>
      </c>
      <c r="C37">
        <v>825</v>
      </c>
      <c r="D37">
        <v>475</v>
      </c>
      <c r="E37">
        <v>500</v>
      </c>
      <c r="F37">
        <v>0</v>
      </c>
      <c r="G37">
        <v>0</v>
      </c>
      <c r="H37">
        <v>0</v>
      </c>
      <c r="I37">
        <v>350</v>
      </c>
      <c r="L37">
        <v>-265</v>
      </c>
      <c r="M37" t="s">
        <v>56</v>
      </c>
    </row>
    <row r="38" spans="1:13" x14ac:dyDescent="0.25">
      <c r="A38" s="21">
        <v>34335</v>
      </c>
      <c r="B38">
        <v>525</v>
      </c>
      <c r="C38">
        <v>615</v>
      </c>
      <c r="D38">
        <v>513.75</v>
      </c>
      <c r="E38">
        <v>580</v>
      </c>
      <c r="F38">
        <v>0</v>
      </c>
      <c r="G38">
        <v>0</v>
      </c>
      <c r="H38">
        <v>0</v>
      </c>
      <c r="I38">
        <v>101.25</v>
      </c>
      <c r="L38">
        <v>55</v>
      </c>
      <c r="M38" t="s">
        <v>56</v>
      </c>
    </row>
    <row r="39" spans="1:13" x14ac:dyDescent="0.25">
      <c r="A39" s="21">
        <v>34366</v>
      </c>
      <c r="B39">
        <v>577.5</v>
      </c>
      <c r="C39">
        <v>587.5</v>
      </c>
      <c r="D39">
        <v>510</v>
      </c>
      <c r="E39">
        <v>537.5</v>
      </c>
      <c r="F39">
        <v>0</v>
      </c>
      <c r="G39">
        <v>0</v>
      </c>
      <c r="H39">
        <v>0</v>
      </c>
      <c r="I39">
        <v>77.5</v>
      </c>
      <c r="L39">
        <v>-40</v>
      </c>
      <c r="M39" t="s">
        <v>56</v>
      </c>
    </row>
    <row r="40" spans="1:13" x14ac:dyDescent="0.25">
      <c r="A40" s="21">
        <v>34394</v>
      </c>
      <c r="B40">
        <v>532.5</v>
      </c>
      <c r="C40">
        <v>543.75</v>
      </c>
      <c r="D40">
        <v>502.5</v>
      </c>
      <c r="E40">
        <v>527</v>
      </c>
      <c r="F40">
        <v>0</v>
      </c>
      <c r="G40">
        <v>0</v>
      </c>
      <c r="H40">
        <v>0</v>
      </c>
      <c r="I40">
        <v>41.25</v>
      </c>
      <c r="L40">
        <v>-5.5</v>
      </c>
      <c r="M40" t="s">
        <v>56</v>
      </c>
    </row>
    <row r="41" spans="1:13" x14ac:dyDescent="0.25">
      <c r="A41" s="21">
        <v>34425</v>
      </c>
      <c r="B41">
        <v>521.25</v>
      </c>
      <c r="C41">
        <v>528</v>
      </c>
      <c r="D41">
        <v>420</v>
      </c>
      <c r="E41">
        <v>430</v>
      </c>
      <c r="F41">
        <v>0</v>
      </c>
      <c r="G41">
        <v>0</v>
      </c>
      <c r="H41">
        <v>0</v>
      </c>
      <c r="I41">
        <v>108</v>
      </c>
      <c r="L41">
        <v>-91.25</v>
      </c>
      <c r="M41" t="s">
        <v>56</v>
      </c>
    </row>
    <row r="42" spans="1:13" x14ac:dyDescent="0.25">
      <c r="A42" s="21">
        <v>34455</v>
      </c>
      <c r="B42">
        <v>435</v>
      </c>
      <c r="C42">
        <v>510</v>
      </c>
      <c r="D42">
        <v>425</v>
      </c>
      <c r="E42">
        <v>450</v>
      </c>
      <c r="F42">
        <v>0</v>
      </c>
      <c r="G42">
        <v>0</v>
      </c>
      <c r="H42">
        <v>0</v>
      </c>
      <c r="I42">
        <v>85</v>
      </c>
      <c r="L42">
        <v>15</v>
      </c>
      <c r="M42" t="s">
        <v>56</v>
      </c>
    </row>
    <row r="43" spans="1:13" x14ac:dyDescent="0.25">
      <c r="A43" s="21">
        <v>34486</v>
      </c>
      <c r="B43">
        <v>455</v>
      </c>
      <c r="C43">
        <v>465</v>
      </c>
      <c r="D43">
        <v>420</v>
      </c>
      <c r="E43">
        <v>425</v>
      </c>
      <c r="F43">
        <v>0</v>
      </c>
      <c r="G43">
        <v>0</v>
      </c>
      <c r="H43">
        <v>0</v>
      </c>
      <c r="I43">
        <v>45</v>
      </c>
      <c r="L43">
        <v>-30</v>
      </c>
      <c r="M43" t="s">
        <v>56</v>
      </c>
    </row>
    <row r="44" spans="1:13" x14ac:dyDescent="0.25">
      <c r="A44" s="21">
        <v>34516</v>
      </c>
      <c r="B44">
        <v>425</v>
      </c>
      <c r="C44">
        <v>450</v>
      </c>
      <c r="D44">
        <v>423.75</v>
      </c>
      <c r="E44">
        <v>441.25</v>
      </c>
      <c r="F44">
        <v>0</v>
      </c>
      <c r="G44">
        <v>0</v>
      </c>
      <c r="H44">
        <v>0</v>
      </c>
      <c r="I44">
        <v>26.25</v>
      </c>
      <c r="L44">
        <v>16.25</v>
      </c>
      <c r="M44" t="s">
        <v>56</v>
      </c>
    </row>
    <row r="45" spans="1:13" x14ac:dyDescent="0.25">
      <c r="A45" s="21">
        <v>34547</v>
      </c>
      <c r="B45">
        <v>445</v>
      </c>
      <c r="C45">
        <v>470</v>
      </c>
      <c r="D45">
        <v>442.5</v>
      </c>
      <c r="E45">
        <v>465</v>
      </c>
      <c r="F45">
        <v>0</v>
      </c>
      <c r="G45">
        <v>0</v>
      </c>
      <c r="H45">
        <v>0</v>
      </c>
      <c r="I45">
        <v>27.5</v>
      </c>
      <c r="L45">
        <v>20</v>
      </c>
      <c r="M45" t="s">
        <v>56</v>
      </c>
    </row>
    <row r="46" spans="1:13" x14ac:dyDescent="0.25">
      <c r="A46" s="21">
        <v>34578</v>
      </c>
      <c r="B46">
        <v>465</v>
      </c>
      <c r="C46">
        <v>470</v>
      </c>
      <c r="D46">
        <v>430</v>
      </c>
      <c r="E46">
        <v>437.5</v>
      </c>
      <c r="F46">
        <v>0</v>
      </c>
      <c r="G46">
        <v>0</v>
      </c>
      <c r="H46">
        <v>0</v>
      </c>
      <c r="I46">
        <v>40</v>
      </c>
      <c r="L46">
        <v>-27.5</v>
      </c>
      <c r="M46" t="s">
        <v>56</v>
      </c>
    </row>
    <row r="47" spans="1:13" x14ac:dyDescent="0.25">
      <c r="A47" s="21">
        <v>34608</v>
      </c>
      <c r="B47">
        <v>440</v>
      </c>
      <c r="C47">
        <v>445</v>
      </c>
      <c r="D47">
        <v>412.5</v>
      </c>
      <c r="E47">
        <v>417.5</v>
      </c>
      <c r="F47">
        <v>0</v>
      </c>
      <c r="G47">
        <v>0</v>
      </c>
      <c r="H47">
        <v>0</v>
      </c>
      <c r="I47">
        <v>32.5</v>
      </c>
      <c r="L47">
        <v>-22.5</v>
      </c>
      <c r="M47" t="s">
        <v>56</v>
      </c>
    </row>
    <row r="48" spans="1:13" x14ac:dyDescent="0.25">
      <c r="A48" s="21">
        <v>34639</v>
      </c>
      <c r="B48">
        <v>420</v>
      </c>
      <c r="C48">
        <v>437.5</v>
      </c>
      <c r="D48">
        <v>410</v>
      </c>
      <c r="E48">
        <v>417.5</v>
      </c>
      <c r="F48">
        <v>0</v>
      </c>
      <c r="G48">
        <v>0</v>
      </c>
      <c r="H48">
        <v>0</v>
      </c>
      <c r="I48">
        <v>27.5</v>
      </c>
      <c r="L48">
        <v>-2.5</v>
      </c>
      <c r="M48" t="s">
        <v>56</v>
      </c>
    </row>
    <row r="49" spans="1:13" x14ac:dyDescent="0.25">
      <c r="A49" s="21">
        <v>34669</v>
      </c>
      <c r="B49">
        <v>425</v>
      </c>
      <c r="C49">
        <v>427.5</v>
      </c>
      <c r="D49">
        <v>390</v>
      </c>
      <c r="E49">
        <v>420</v>
      </c>
      <c r="F49">
        <v>0</v>
      </c>
      <c r="G49">
        <v>0</v>
      </c>
      <c r="H49">
        <v>0</v>
      </c>
      <c r="I49">
        <v>37.5</v>
      </c>
      <c r="L49">
        <v>-5</v>
      </c>
      <c r="M49" t="s">
        <v>56</v>
      </c>
    </row>
    <row r="50" spans="1:13" x14ac:dyDescent="0.25">
      <c r="A50" s="21">
        <v>34700</v>
      </c>
      <c r="B50">
        <v>420</v>
      </c>
      <c r="C50">
        <v>422.5</v>
      </c>
      <c r="D50">
        <v>385</v>
      </c>
      <c r="E50">
        <v>405</v>
      </c>
      <c r="F50">
        <v>0</v>
      </c>
      <c r="G50">
        <v>0</v>
      </c>
      <c r="H50">
        <v>0</v>
      </c>
      <c r="I50">
        <v>37.5</v>
      </c>
      <c r="L50">
        <v>-15</v>
      </c>
      <c r="M50" t="s">
        <v>56</v>
      </c>
    </row>
    <row r="51" spans="1:13" x14ac:dyDescent="0.25">
      <c r="A51" s="21">
        <v>34731</v>
      </c>
      <c r="B51">
        <v>405</v>
      </c>
      <c r="C51">
        <v>415</v>
      </c>
      <c r="D51">
        <v>372.5</v>
      </c>
      <c r="E51">
        <v>400</v>
      </c>
      <c r="F51">
        <v>0</v>
      </c>
      <c r="G51">
        <v>0</v>
      </c>
      <c r="H51">
        <v>0</v>
      </c>
      <c r="I51">
        <v>42.5</v>
      </c>
      <c r="L51">
        <v>-5</v>
      </c>
      <c r="M51" t="s">
        <v>56</v>
      </c>
    </row>
    <row r="52" spans="1:13" x14ac:dyDescent="0.25">
      <c r="A52" s="21">
        <v>34759</v>
      </c>
      <c r="B52">
        <v>398</v>
      </c>
      <c r="C52">
        <v>410</v>
      </c>
      <c r="D52">
        <v>390</v>
      </c>
      <c r="E52">
        <v>397.5</v>
      </c>
      <c r="F52">
        <v>0</v>
      </c>
      <c r="G52">
        <v>0</v>
      </c>
      <c r="H52">
        <v>0</v>
      </c>
      <c r="I52">
        <v>20</v>
      </c>
      <c r="L52">
        <v>-0.5</v>
      </c>
      <c r="M52" t="s">
        <v>56</v>
      </c>
    </row>
    <row r="53" spans="1:13" x14ac:dyDescent="0.25">
      <c r="A53" s="21">
        <v>34790</v>
      </c>
      <c r="B53">
        <v>402.5</v>
      </c>
      <c r="C53">
        <v>405</v>
      </c>
      <c r="D53">
        <v>377.5</v>
      </c>
      <c r="E53">
        <v>380</v>
      </c>
      <c r="F53">
        <v>0</v>
      </c>
      <c r="G53">
        <v>0</v>
      </c>
      <c r="H53">
        <v>0</v>
      </c>
      <c r="I53">
        <v>27.5</v>
      </c>
      <c r="L53">
        <v>-22.5</v>
      </c>
      <c r="M53" t="s">
        <v>56</v>
      </c>
    </row>
    <row r="54" spans="1:13" x14ac:dyDescent="0.25">
      <c r="A54" s="21">
        <v>34820</v>
      </c>
      <c r="B54">
        <v>380</v>
      </c>
      <c r="C54">
        <v>400</v>
      </c>
      <c r="D54">
        <v>326</v>
      </c>
      <c r="E54">
        <v>347</v>
      </c>
      <c r="F54">
        <v>0</v>
      </c>
      <c r="G54">
        <v>0</v>
      </c>
      <c r="H54">
        <v>0</v>
      </c>
      <c r="I54">
        <v>74</v>
      </c>
      <c r="L54">
        <v>-33</v>
      </c>
      <c r="M54" t="s">
        <v>56</v>
      </c>
    </row>
    <row r="55" spans="1:13" x14ac:dyDescent="0.25">
      <c r="A55" s="21">
        <v>34851</v>
      </c>
      <c r="B55">
        <v>347</v>
      </c>
      <c r="C55">
        <v>354</v>
      </c>
      <c r="D55">
        <v>325</v>
      </c>
      <c r="E55">
        <v>327</v>
      </c>
      <c r="F55">
        <v>0</v>
      </c>
      <c r="G55">
        <v>0</v>
      </c>
      <c r="H55">
        <v>0</v>
      </c>
      <c r="I55">
        <v>29</v>
      </c>
      <c r="L55">
        <v>-20</v>
      </c>
      <c r="M55" t="s">
        <v>56</v>
      </c>
    </row>
    <row r="56" spans="1:13" x14ac:dyDescent="0.25">
      <c r="A56" s="21">
        <v>34881</v>
      </c>
      <c r="B56">
        <v>320</v>
      </c>
      <c r="C56">
        <v>358</v>
      </c>
      <c r="D56">
        <v>301</v>
      </c>
      <c r="E56">
        <v>332</v>
      </c>
      <c r="F56">
        <v>248950</v>
      </c>
      <c r="G56">
        <v>2315</v>
      </c>
      <c r="H56">
        <v>84168350</v>
      </c>
      <c r="I56">
        <v>57</v>
      </c>
      <c r="L56">
        <v>12</v>
      </c>
      <c r="M56" t="s">
        <v>56</v>
      </c>
    </row>
    <row r="57" spans="1:13" x14ac:dyDescent="0.25">
      <c r="A57" s="21">
        <v>34912</v>
      </c>
      <c r="B57">
        <v>332</v>
      </c>
      <c r="C57">
        <v>344</v>
      </c>
      <c r="D57">
        <v>305</v>
      </c>
      <c r="E57">
        <v>310</v>
      </c>
      <c r="F57">
        <v>238400</v>
      </c>
      <c r="G57">
        <v>1847</v>
      </c>
      <c r="H57">
        <v>76741700</v>
      </c>
      <c r="I57">
        <v>39</v>
      </c>
      <c r="L57">
        <v>-22</v>
      </c>
      <c r="M57" t="s">
        <v>56</v>
      </c>
    </row>
    <row r="58" spans="1:13" x14ac:dyDescent="0.25">
      <c r="A58" s="21">
        <v>34943</v>
      </c>
      <c r="B58">
        <v>310</v>
      </c>
      <c r="C58">
        <v>311</v>
      </c>
      <c r="D58">
        <v>280</v>
      </c>
      <c r="E58">
        <v>297</v>
      </c>
      <c r="F58">
        <v>293450</v>
      </c>
      <c r="G58">
        <v>2778</v>
      </c>
      <c r="H58">
        <v>89359450</v>
      </c>
      <c r="I58">
        <v>31</v>
      </c>
      <c r="L58">
        <v>-13</v>
      </c>
      <c r="M58" t="s">
        <v>56</v>
      </c>
    </row>
    <row r="59" spans="1:13" x14ac:dyDescent="0.25">
      <c r="A59" s="21">
        <v>34973</v>
      </c>
      <c r="B59">
        <v>302</v>
      </c>
      <c r="C59">
        <v>307</v>
      </c>
      <c r="D59">
        <v>285</v>
      </c>
      <c r="E59">
        <v>287</v>
      </c>
      <c r="F59">
        <v>318300</v>
      </c>
      <c r="G59">
        <v>2106</v>
      </c>
      <c r="H59">
        <v>95483950</v>
      </c>
      <c r="I59">
        <v>22</v>
      </c>
      <c r="L59">
        <v>-15</v>
      </c>
      <c r="M59" t="s">
        <v>56</v>
      </c>
    </row>
    <row r="60" spans="1:13" x14ac:dyDescent="0.25">
      <c r="A60" s="21">
        <v>35004</v>
      </c>
      <c r="B60">
        <v>287</v>
      </c>
      <c r="C60">
        <v>289</v>
      </c>
      <c r="D60">
        <v>217</v>
      </c>
      <c r="E60">
        <v>249</v>
      </c>
      <c r="F60">
        <v>418500</v>
      </c>
      <c r="G60">
        <v>3730</v>
      </c>
      <c r="H60">
        <v>106014300</v>
      </c>
      <c r="I60">
        <v>72</v>
      </c>
      <c r="L60">
        <v>-38</v>
      </c>
      <c r="M60" t="s">
        <v>56</v>
      </c>
    </row>
    <row r="61" spans="1:13" x14ac:dyDescent="0.25">
      <c r="A61" s="21">
        <v>35034</v>
      </c>
      <c r="B61">
        <v>253</v>
      </c>
      <c r="C61">
        <v>274</v>
      </c>
      <c r="D61">
        <v>246</v>
      </c>
      <c r="E61">
        <v>269</v>
      </c>
      <c r="F61">
        <v>373800</v>
      </c>
      <c r="G61">
        <v>3054</v>
      </c>
      <c r="H61">
        <v>97300600</v>
      </c>
      <c r="I61">
        <v>28</v>
      </c>
      <c r="L61">
        <v>16</v>
      </c>
      <c r="M61" t="s">
        <v>56</v>
      </c>
    </row>
    <row r="62" spans="1:13" x14ac:dyDescent="0.25">
      <c r="A62" s="21">
        <v>35065</v>
      </c>
      <c r="B62">
        <v>395</v>
      </c>
      <c r="C62">
        <v>402.5</v>
      </c>
      <c r="D62">
        <v>245</v>
      </c>
      <c r="E62">
        <v>252</v>
      </c>
      <c r="F62">
        <v>290200</v>
      </c>
      <c r="G62">
        <v>2175</v>
      </c>
      <c r="H62">
        <v>75353750</v>
      </c>
      <c r="I62">
        <v>157.5</v>
      </c>
      <c r="L62">
        <v>-143</v>
      </c>
      <c r="M62" t="s">
        <v>56</v>
      </c>
    </row>
    <row r="63" spans="1:13" x14ac:dyDescent="0.25">
      <c r="A63" s="21">
        <v>35096</v>
      </c>
      <c r="B63">
        <v>252</v>
      </c>
      <c r="C63">
        <v>304</v>
      </c>
      <c r="D63">
        <v>251</v>
      </c>
      <c r="E63">
        <v>256</v>
      </c>
      <c r="F63">
        <v>530850</v>
      </c>
      <c r="G63">
        <v>3486</v>
      </c>
      <c r="H63">
        <v>148879700</v>
      </c>
      <c r="I63">
        <v>53</v>
      </c>
      <c r="L63">
        <v>4</v>
      </c>
      <c r="M63" t="s">
        <v>56</v>
      </c>
    </row>
    <row r="64" spans="1:13" x14ac:dyDescent="0.25">
      <c r="A64" s="21">
        <v>35125</v>
      </c>
      <c r="B64">
        <v>258</v>
      </c>
      <c r="C64">
        <v>266</v>
      </c>
      <c r="D64">
        <v>244</v>
      </c>
      <c r="E64">
        <v>262</v>
      </c>
      <c r="F64">
        <v>294450</v>
      </c>
      <c r="G64">
        <v>1594</v>
      </c>
      <c r="H64">
        <v>75348472</v>
      </c>
      <c r="I64">
        <v>22</v>
      </c>
      <c r="L64">
        <v>4</v>
      </c>
      <c r="M64" t="s">
        <v>56</v>
      </c>
    </row>
    <row r="65" spans="1:13" x14ac:dyDescent="0.25">
      <c r="A65" s="21">
        <v>35156</v>
      </c>
      <c r="B65">
        <v>262</v>
      </c>
      <c r="C65">
        <v>315</v>
      </c>
      <c r="D65">
        <v>258</v>
      </c>
      <c r="E65">
        <v>294</v>
      </c>
      <c r="F65">
        <v>559700</v>
      </c>
      <c r="G65">
        <v>2840</v>
      </c>
      <c r="H65">
        <v>162901750</v>
      </c>
      <c r="I65">
        <v>57</v>
      </c>
      <c r="L65">
        <v>32</v>
      </c>
      <c r="M65" t="s">
        <v>56</v>
      </c>
    </row>
    <row r="66" spans="1:13" x14ac:dyDescent="0.25">
      <c r="A66" s="21">
        <v>35186</v>
      </c>
      <c r="B66">
        <v>300</v>
      </c>
      <c r="C66">
        <v>300</v>
      </c>
      <c r="D66">
        <v>260</v>
      </c>
      <c r="E66">
        <v>273.5</v>
      </c>
      <c r="F66">
        <v>250250</v>
      </c>
      <c r="G66">
        <v>1903</v>
      </c>
      <c r="H66">
        <v>71373899</v>
      </c>
      <c r="I66">
        <v>40</v>
      </c>
      <c r="L66">
        <v>-26.5</v>
      </c>
      <c r="M66" t="s">
        <v>56</v>
      </c>
    </row>
    <row r="67" spans="1:13" x14ac:dyDescent="0.25">
      <c r="A67" s="21">
        <v>35217</v>
      </c>
      <c r="B67">
        <v>274</v>
      </c>
      <c r="C67">
        <v>285</v>
      </c>
      <c r="D67">
        <v>255</v>
      </c>
      <c r="E67">
        <v>256.25</v>
      </c>
      <c r="F67">
        <v>408450</v>
      </c>
      <c r="G67">
        <v>2669</v>
      </c>
      <c r="H67">
        <v>110082388</v>
      </c>
      <c r="I67">
        <v>30</v>
      </c>
      <c r="L67">
        <v>-17.75</v>
      </c>
      <c r="M67" t="s">
        <v>56</v>
      </c>
    </row>
    <row r="68" spans="1:13" x14ac:dyDescent="0.25">
      <c r="A68" s="21">
        <v>35247</v>
      </c>
      <c r="B68">
        <v>257</v>
      </c>
      <c r="C68">
        <v>268</v>
      </c>
      <c r="D68">
        <v>233</v>
      </c>
      <c r="E68">
        <v>253.25</v>
      </c>
      <c r="F68">
        <v>367000</v>
      </c>
      <c r="G68">
        <v>2911</v>
      </c>
      <c r="H68">
        <v>91859040</v>
      </c>
      <c r="I68">
        <v>35</v>
      </c>
      <c r="L68">
        <v>-3.75</v>
      </c>
      <c r="M68" t="s">
        <v>56</v>
      </c>
    </row>
    <row r="69" spans="1:13" x14ac:dyDescent="0.25">
      <c r="A69" s="21">
        <v>35278</v>
      </c>
      <c r="B69">
        <v>254</v>
      </c>
      <c r="C69">
        <v>268.75</v>
      </c>
      <c r="D69">
        <v>243</v>
      </c>
      <c r="E69">
        <v>259.5</v>
      </c>
      <c r="F69">
        <v>441762</v>
      </c>
      <c r="G69">
        <v>3057</v>
      </c>
      <c r="H69">
        <v>112755549</v>
      </c>
      <c r="I69">
        <v>25.75</v>
      </c>
      <c r="L69">
        <v>5.5</v>
      </c>
      <c r="M69" t="s">
        <v>56</v>
      </c>
    </row>
    <row r="70" spans="1:13" x14ac:dyDescent="0.25">
      <c r="A70" s="21">
        <v>35309</v>
      </c>
      <c r="B70">
        <v>261</v>
      </c>
      <c r="C70">
        <v>264</v>
      </c>
      <c r="D70">
        <v>237.75</v>
      </c>
      <c r="E70">
        <v>239.25</v>
      </c>
      <c r="F70">
        <v>351938</v>
      </c>
      <c r="G70">
        <v>2449</v>
      </c>
      <c r="H70">
        <v>88741338</v>
      </c>
      <c r="I70">
        <v>26.25</v>
      </c>
      <c r="L70">
        <v>-21.75</v>
      </c>
      <c r="M70" t="s">
        <v>56</v>
      </c>
    </row>
    <row r="71" spans="1:13" x14ac:dyDescent="0.25">
      <c r="A71" s="21">
        <v>35339</v>
      </c>
      <c r="B71">
        <v>239.75</v>
      </c>
      <c r="C71">
        <v>241.5</v>
      </c>
      <c r="D71">
        <v>216.5</v>
      </c>
      <c r="E71">
        <v>228.25</v>
      </c>
      <c r="F71">
        <v>371254</v>
      </c>
      <c r="G71">
        <v>3044</v>
      </c>
      <c r="H71">
        <v>85546779</v>
      </c>
      <c r="I71">
        <v>25</v>
      </c>
      <c r="L71">
        <v>-11.5</v>
      </c>
      <c r="M71" t="s">
        <v>56</v>
      </c>
    </row>
    <row r="72" spans="1:13" x14ac:dyDescent="0.25">
      <c r="A72" s="21">
        <v>35370</v>
      </c>
      <c r="B72">
        <v>227.5</v>
      </c>
      <c r="C72">
        <v>245</v>
      </c>
      <c r="D72">
        <v>211.5</v>
      </c>
      <c r="E72">
        <v>223.75</v>
      </c>
      <c r="F72">
        <v>416666</v>
      </c>
      <c r="G72">
        <v>1889</v>
      </c>
      <c r="H72">
        <v>94337351</v>
      </c>
      <c r="I72">
        <v>33.5</v>
      </c>
      <c r="L72">
        <v>-3.75</v>
      </c>
      <c r="M72" t="s">
        <v>56</v>
      </c>
    </row>
    <row r="73" spans="1:13" x14ac:dyDescent="0.25">
      <c r="A73" s="21">
        <v>35400</v>
      </c>
      <c r="B73">
        <v>223.75</v>
      </c>
      <c r="C73">
        <v>239.75</v>
      </c>
      <c r="D73">
        <v>222.5</v>
      </c>
      <c r="E73">
        <v>234.75</v>
      </c>
      <c r="F73">
        <v>709942</v>
      </c>
      <c r="G73">
        <v>3473</v>
      </c>
      <c r="H73">
        <v>162845598</v>
      </c>
      <c r="I73">
        <v>17.25</v>
      </c>
      <c r="L73">
        <v>11</v>
      </c>
      <c r="M73" t="s">
        <v>56</v>
      </c>
    </row>
    <row r="74" spans="1:13" x14ac:dyDescent="0.25">
      <c r="A74" s="21">
        <v>35431</v>
      </c>
      <c r="B74">
        <v>237</v>
      </c>
      <c r="C74">
        <v>283</v>
      </c>
      <c r="D74">
        <v>235</v>
      </c>
      <c r="E74">
        <v>251.75</v>
      </c>
      <c r="F74">
        <v>1201368</v>
      </c>
      <c r="G74">
        <v>7753</v>
      </c>
      <c r="H74">
        <v>307316205</v>
      </c>
      <c r="I74">
        <v>48</v>
      </c>
      <c r="L74">
        <v>14.75</v>
      </c>
      <c r="M74" t="s">
        <v>56</v>
      </c>
    </row>
    <row r="75" spans="1:13" x14ac:dyDescent="0.25">
      <c r="A75" s="21">
        <v>35462</v>
      </c>
      <c r="B75">
        <v>257.5</v>
      </c>
      <c r="C75">
        <v>295</v>
      </c>
      <c r="D75">
        <v>248</v>
      </c>
      <c r="E75">
        <v>287.5</v>
      </c>
      <c r="F75">
        <v>1726865</v>
      </c>
      <c r="G75">
        <v>10815</v>
      </c>
      <c r="H75">
        <v>483758065</v>
      </c>
      <c r="I75">
        <v>47</v>
      </c>
      <c r="L75">
        <v>30</v>
      </c>
      <c r="M75" t="s">
        <v>56</v>
      </c>
    </row>
    <row r="76" spans="1:13" x14ac:dyDescent="0.25">
      <c r="A76" s="21">
        <v>35490</v>
      </c>
      <c r="B76">
        <v>325</v>
      </c>
      <c r="C76">
        <v>359</v>
      </c>
      <c r="D76">
        <v>275</v>
      </c>
      <c r="E76">
        <v>275</v>
      </c>
      <c r="F76">
        <v>5392702</v>
      </c>
      <c r="G76">
        <v>24527</v>
      </c>
      <c r="H76">
        <v>1800040176</v>
      </c>
      <c r="I76">
        <v>84</v>
      </c>
      <c r="L76">
        <v>-50</v>
      </c>
      <c r="M76" t="s">
        <v>56</v>
      </c>
    </row>
    <row r="77" spans="1:13" x14ac:dyDescent="0.25">
      <c r="A77" s="21">
        <v>35521</v>
      </c>
      <c r="B77">
        <v>270</v>
      </c>
      <c r="C77">
        <v>321</v>
      </c>
      <c r="D77">
        <v>268</v>
      </c>
      <c r="E77">
        <v>312.75</v>
      </c>
      <c r="F77">
        <v>2602682</v>
      </c>
      <c r="G77">
        <v>15765</v>
      </c>
      <c r="H77">
        <v>772182920</v>
      </c>
      <c r="I77">
        <v>53</v>
      </c>
      <c r="L77">
        <v>42.75</v>
      </c>
      <c r="M77" t="s">
        <v>56</v>
      </c>
    </row>
    <row r="78" spans="1:13" x14ac:dyDescent="0.25">
      <c r="A78" s="21">
        <v>35551</v>
      </c>
      <c r="B78">
        <v>309</v>
      </c>
      <c r="C78">
        <v>310.25</v>
      </c>
      <c r="D78">
        <v>272.5</v>
      </c>
      <c r="E78">
        <v>273</v>
      </c>
      <c r="F78">
        <v>2016674</v>
      </c>
      <c r="G78">
        <v>11680</v>
      </c>
      <c r="H78">
        <v>593269282</v>
      </c>
      <c r="I78">
        <v>37.75</v>
      </c>
      <c r="L78">
        <v>-36</v>
      </c>
      <c r="M78" t="s">
        <v>56</v>
      </c>
    </row>
    <row r="79" spans="1:13" x14ac:dyDescent="0.25">
      <c r="A79" s="21">
        <v>35582</v>
      </c>
      <c r="B79">
        <v>272</v>
      </c>
      <c r="C79">
        <v>310</v>
      </c>
      <c r="D79">
        <v>268.5</v>
      </c>
      <c r="E79">
        <v>290</v>
      </c>
      <c r="F79">
        <v>2554679</v>
      </c>
      <c r="G79">
        <v>14322</v>
      </c>
      <c r="H79">
        <v>750023340</v>
      </c>
      <c r="I79">
        <v>41.5</v>
      </c>
      <c r="L79">
        <v>18</v>
      </c>
      <c r="M79" t="s">
        <v>56</v>
      </c>
    </row>
    <row r="80" spans="1:13" x14ac:dyDescent="0.25">
      <c r="A80" s="21">
        <v>35612</v>
      </c>
      <c r="B80">
        <v>293</v>
      </c>
      <c r="C80">
        <v>348.25</v>
      </c>
      <c r="D80">
        <v>290</v>
      </c>
      <c r="E80">
        <v>322.5</v>
      </c>
      <c r="F80">
        <v>7778890</v>
      </c>
      <c r="G80">
        <v>38777</v>
      </c>
      <c r="H80">
        <v>2469717166</v>
      </c>
      <c r="I80">
        <v>58.25</v>
      </c>
      <c r="L80">
        <v>29.5</v>
      </c>
      <c r="M80" t="s">
        <v>56</v>
      </c>
    </row>
    <row r="81" spans="1:13" x14ac:dyDescent="0.25">
      <c r="A81" s="21">
        <v>35643</v>
      </c>
      <c r="B81">
        <v>323</v>
      </c>
      <c r="C81">
        <v>382</v>
      </c>
      <c r="D81">
        <v>305.5</v>
      </c>
      <c r="E81">
        <v>308.25</v>
      </c>
      <c r="F81">
        <v>9183063</v>
      </c>
      <c r="G81">
        <v>39732</v>
      </c>
      <c r="H81">
        <v>3189319636</v>
      </c>
      <c r="I81">
        <v>76.5</v>
      </c>
      <c r="L81">
        <v>-14.75</v>
      </c>
      <c r="M81" t="s">
        <v>56</v>
      </c>
    </row>
    <row r="82" spans="1:13" x14ac:dyDescent="0.25">
      <c r="A82" s="21">
        <v>35674</v>
      </c>
      <c r="B82">
        <v>309</v>
      </c>
      <c r="C82">
        <v>334</v>
      </c>
      <c r="D82">
        <v>283.25</v>
      </c>
      <c r="E82">
        <v>289.75</v>
      </c>
      <c r="F82">
        <v>9008862</v>
      </c>
      <c r="G82">
        <v>38632</v>
      </c>
      <c r="H82">
        <v>2770250485</v>
      </c>
      <c r="I82">
        <v>50.75</v>
      </c>
      <c r="L82">
        <v>-19.25</v>
      </c>
      <c r="M82" t="s">
        <v>56</v>
      </c>
    </row>
    <row r="83" spans="1:13" x14ac:dyDescent="0.25">
      <c r="A83" s="21">
        <v>35704</v>
      </c>
      <c r="B83">
        <v>287.75</v>
      </c>
      <c r="C83">
        <v>315</v>
      </c>
      <c r="D83">
        <v>275</v>
      </c>
      <c r="E83">
        <v>287.25</v>
      </c>
      <c r="F83">
        <v>4076997</v>
      </c>
      <c r="G83">
        <v>21442</v>
      </c>
      <c r="H83">
        <v>1205400471</v>
      </c>
      <c r="I83">
        <v>40</v>
      </c>
      <c r="L83">
        <v>-0.5</v>
      </c>
      <c r="M83" t="s">
        <v>56</v>
      </c>
    </row>
    <row r="84" spans="1:13" x14ac:dyDescent="0.25">
      <c r="A84" s="21">
        <v>35735</v>
      </c>
      <c r="B84">
        <v>288.5</v>
      </c>
      <c r="C84">
        <v>294.25</v>
      </c>
      <c r="D84">
        <v>246</v>
      </c>
      <c r="E84">
        <v>261.75</v>
      </c>
      <c r="F84">
        <v>2803569</v>
      </c>
      <c r="G84">
        <v>15578</v>
      </c>
      <c r="H84">
        <v>750585224</v>
      </c>
      <c r="I84">
        <v>48.25</v>
      </c>
      <c r="L84">
        <v>-26.75</v>
      </c>
      <c r="M84" t="s">
        <v>56</v>
      </c>
    </row>
    <row r="85" spans="1:13" x14ac:dyDescent="0.25">
      <c r="A85" s="21">
        <v>35765</v>
      </c>
      <c r="B85">
        <v>258</v>
      </c>
      <c r="C85">
        <v>266.5</v>
      </c>
      <c r="D85">
        <v>233.5</v>
      </c>
      <c r="E85">
        <v>256.5</v>
      </c>
      <c r="F85">
        <v>5902523</v>
      </c>
      <c r="G85">
        <v>30817</v>
      </c>
      <c r="H85">
        <v>1476295803</v>
      </c>
      <c r="I85">
        <v>33</v>
      </c>
      <c r="L85">
        <v>-1.5</v>
      </c>
      <c r="M85" t="s">
        <v>56</v>
      </c>
    </row>
    <row r="86" spans="1:13" x14ac:dyDescent="0.25">
      <c r="A86" s="21">
        <v>35796</v>
      </c>
      <c r="B86">
        <v>294.75</v>
      </c>
      <c r="C86">
        <v>316</v>
      </c>
      <c r="D86">
        <v>226</v>
      </c>
      <c r="E86">
        <v>231.25</v>
      </c>
      <c r="F86">
        <v>4011080</v>
      </c>
      <c r="G86">
        <v>21830</v>
      </c>
      <c r="H86">
        <v>992305306</v>
      </c>
      <c r="I86">
        <v>90</v>
      </c>
      <c r="L86">
        <v>-63.5</v>
      </c>
      <c r="M86" t="s">
        <v>56</v>
      </c>
    </row>
    <row r="87" spans="1:13" x14ac:dyDescent="0.25">
      <c r="A87" s="21">
        <v>35827</v>
      </c>
      <c r="B87">
        <v>237.5</v>
      </c>
      <c r="C87">
        <v>254.5</v>
      </c>
      <c r="D87">
        <v>232</v>
      </c>
      <c r="E87">
        <v>251.7</v>
      </c>
      <c r="F87">
        <v>1929227</v>
      </c>
      <c r="G87">
        <v>11600</v>
      </c>
      <c r="H87">
        <v>467056843</v>
      </c>
      <c r="I87">
        <v>22.5</v>
      </c>
      <c r="L87">
        <v>14.2</v>
      </c>
      <c r="M87" t="s">
        <v>56</v>
      </c>
    </row>
    <row r="88" spans="1:13" x14ac:dyDescent="0.25">
      <c r="A88" s="21">
        <v>35855</v>
      </c>
      <c r="B88">
        <v>255</v>
      </c>
      <c r="C88">
        <v>288</v>
      </c>
      <c r="D88">
        <v>248.1</v>
      </c>
      <c r="E88">
        <v>285</v>
      </c>
      <c r="F88">
        <v>4271579</v>
      </c>
      <c r="G88">
        <v>21498</v>
      </c>
      <c r="H88">
        <v>1154505059</v>
      </c>
      <c r="I88">
        <v>39.9</v>
      </c>
      <c r="L88">
        <v>30</v>
      </c>
      <c r="M88" t="s">
        <v>56</v>
      </c>
    </row>
    <row r="89" spans="1:13" x14ac:dyDescent="0.25">
      <c r="A89" s="21">
        <v>35886</v>
      </c>
      <c r="B89">
        <v>286.5</v>
      </c>
      <c r="C89">
        <v>310</v>
      </c>
      <c r="D89">
        <v>262.5</v>
      </c>
      <c r="E89">
        <v>266.60000000000002</v>
      </c>
      <c r="F89">
        <v>5318216</v>
      </c>
      <c r="G89">
        <v>25712</v>
      </c>
      <c r="H89">
        <v>1566068739</v>
      </c>
      <c r="I89">
        <v>47.5</v>
      </c>
      <c r="L89">
        <v>-19.899999999999999</v>
      </c>
      <c r="M89" t="s">
        <v>56</v>
      </c>
    </row>
    <row r="90" spans="1:13" x14ac:dyDescent="0.25">
      <c r="A90" s="21">
        <v>35916</v>
      </c>
      <c r="B90">
        <v>270</v>
      </c>
      <c r="C90">
        <v>279</v>
      </c>
      <c r="D90">
        <v>235</v>
      </c>
      <c r="E90">
        <v>235</v>
      </c>
      <c r="F90">
        <v>1902680</v>
      </c>
      <c r="G90">
        <v>10832</v>
      </c>
      <c r="H90">
        <v>484898425</v>
      </c>
      <c r="I90">
        <v>44</v>
      </c>
      <c r="L90">
        <v>-35</v>
      </c>
      <c r="M90" t="s">
        <v>56</v>
      </c>
    </row>
    <row r="91" spans="1:13" x14ac:dyDescent="0.25">
      <c r="A91" s="21">
        <v>35947</v>
      </c>
      <c r="B91">
        <v>240</v>
      </c>
      <c r="C91">
        <v>244.8</v>
      </c>
      <c r="D91">
        <v>195</v>
      </c>
      <c r="E91">
        <v>237.8</v>
      </c>
      <c r="F91">
        <v>2304154</v>
      </c>
      <c r="G91">
        <v>13288</v>
      </c>
      <c r="H91">
        <v>513955307</v>
      </c>
      <c r="I91">
        <v>49.8</v>
      </c>
      <c r="L91">
        <v>-2.2000000000000002</v>
      </c>
      <c r="M91" t="s">
        <v>56</v>
      </c>
    </row>
    <row r="92" spans="1:13" x14ac:dyDescent="0.25">
      <c r="A92" s="21">
        <v>35977</v>
      </c>
      <c r="B92">
        <v>235.7</v>
      </c>
      <c r="C92">
        <v>281</v>
      </c>
      <c r="D92">
        <v>225.1</v>
      </c>
      <c r="E92">
        <v>255.9</v>
      </c>
      <c r="F92">
        <v>3534407</v>
      </c>
      <c r="G92">
        <v>20985</v>
      </c>
      <c r="H92">
        <v>906829022</v>
      </c>
      <c r="I92">
        <v>55.9</v>
      </c>
      <c r="L92">
        <v>20.2</v>
      </c>
      <c r="M92" t="s">
        <v>56</v>
      </c>
    </row>
    <row r="93" spans="1:13" x14ac:dyDescent="0.25">
      <c r="A93" s="21">
        <v>36008</v>
      </c>
      <c r="B93">
        <v>240</v>
      </c>
      <c r="C93">
        <v>240</v>
      </c>
      <c r="D93">
        <v>191</v>
      </c>
      <c r="E93">
        <v>193.6</v>
      </c>
      <c r="F93">
        <v>4318667</v>
      </c>
      <c r="G93">
        <v>24372</v>
      </c>
      <c r="H93">
        <v>892229542</v>
      </c>
      <c r="I93">
        <v>49</v>
      </c>
      <c r="L93">
        <v>-46.4</v>
      </c>
      <c r="M93" t="s">
        <v>56</v>
      </c>
    </row>
    <row r="94" spans="1:13" x14ac:dyDescent="0.25">
      <c r="A94" s="21">
        <v>36039</v>
      </c>
      <c r="B94">
        <v>191.1</v>
      </c>
      <c r="C94">
        <v>205</v>
      </c>
      <c r="D94">
        <v>180</v>
      </c>
      <c r="E94">
        <v>185</v>
      </c>
      <c r="F94">
        <v>4198121</v>
      </c>
      <c r="G94">
        <v>23651</v>
      </c>
      <c r="H94">
        <v>812297304</v>
      </c>
      <c r="I94">
        <v>25</v>
      </c>
      <c r="L94">
        <v>-6.1</v>
      </c>
      <c r="M94" t="s">
        <v>56</v>
      </c>
    </row>
    <row r="95" spans="1:13" x14ac:dyDescent="0.25">
      <c r="A95" s="21">
        <v>36069</v>
      </c>
      <c r="B95">
        <v>179</v>
      </c>
      <c r="C95">
        <v>182.9</v>
      </c>
      <c r="D95">
        <v>158.19999999999999</v>
      </c>
      <c r="E95">
        <v>158.9</v>
      </c>
      <c r="F95">
        <v>2193486</v>
      </c>
      <c r="G95">
        <v>11974</v>
      </c>
      <c r="H95">
        <v>375638024</v>
      </c>
      <c r="I95">
        <v>24.7</v>
      </c>
      <c r="L95">
        <v>-20.100000000000001</v>
      </c>
      <c r="M95" t="s">
        <v>56</v>
      </c>
    </row>
    <row r="96" spans="1:13" x14ac:dyDescent="0.25">
      <c r="A96" s="21">
        <v>36100</v>
      </c>
      <c r="B96">
        <v>160.4</v>
      </c>
      <c r="C96">
        <v>185</v>
      </c>
      <c r="D96">
        <v>158.1</v>
      </c>
      <c r="E96">
        <v>169.6</v>
      </c>
      <c r="F96">
        <v>2997925</v>
      </c>
      <c r="G96">
        <v>16701</v>
      </c>
      <c r="H96">
        <v>523012929</v>
      </c>
      <c r="I96">
        <v>26.9</v>
      </c>
      <c r="L96">
        <v>9.1999999999999993</v>
      </c>
      <c r="M96" t="s">
        <v>56</v>
      </c>
    </row>
    <row r="97" spans="1:13" x14ac:dyDescent="0.25">
      <c r="A97" s="21">
        <v>36130</v>
      </c>
      <c r="B97">
        <v>167.7</v>
      </c>
      <c r="C97">
        <v>204.9</v>
      </c>
      <c r="D97">
        <v>167.7</v>
      </c>
      <c r="E97">
        <v>196</v>
      </c>
      <c r="F97">
        <v>4818107</v>
      </c>
      <c r="G97">
        <v>26158</v>
      </c>
      <c r="H97">
        <v>907218001</v>
      </c>
      <c r="I97">
        <v>37.200000000000003</v>
      </c>
      <c r="L97">
        <v>28.3</v>
      </c>
      <c r="M97" t="s">
        <v>56</v>
      </c>
    </row>
    <row r="98" spans="1:13" x14ac:dyDescent="0.25">
      <c r="A98" s="21">
        <v>36161</v>
      </c>
      <c r="B98">
        <v>197.8</v>
      </c>
      <c r="C98">
        <v>230.9</v>
      </c>
      <c r="D98">
        <v>176</v>
      </c>
      <c r="E98">
        <v>179</v>
      </c>
      <c r="F98">
        <v>6719670</v>
      </c>
      <c r="G98">
        <v>33912</v>
      </c>
      <c r="H98">
        <v>1408809666</v>
      </c>
      <c r="I98">
        <v>54.9</v>
      </c>
      <c r="L98">
        <v>-18.8</v>
      </c>
      <c r="M98" t="s">
        <v>56</v>
      </c>
    </row>
    <row r="99" spans="1:13" x14ac:dyDescent="0.25">
      <c r="A99" s="21">
        <v>36192</v>
      </c>
      <c r="B99">
        <v>177</v>
      </c>
      <c r="C99">
        <v>184.9</v>
      </c>
      <c r="D99">
        <v>162.6</v>
      </c>
      <c r="E99">
        <v>176</v>
      </c>
      <c r="F99">
        <v>4103119</v>
      </c>
      <c r="G99">
        <v>23377</v>
      </c>
      <c r="H99">
        <v>714017234</v>
      </c>
      <c r="I99">
        <v>22.3</v>
      </c>
      <c r="L99">
        <v>-1</v>
      </c>
      <c r="M99" t="s">
        <v>56</v>
      </c>
    </row>
    <row r="100" spans="1:13" x14ac:dyDescent="0.25">
      <c r="A100" s="21">
        <v>36220</v>
      </c>
      <c r="B100">
        <v>177.3</v>
      </c>
      <c r="C100">
        <v>204</v>
      </c>
      <c r="D100">
        <v>168</v>
      </c>
      <c r="E100">
        <v>180</v>
      </c>
      <c r="F100">
        <v>6523112</v>
      </c>
      <c r="G100">
        <v>32769</v>
      </c>
      <c r="H100">
        <v>1202866343</v>
      </c>
      <c r="I100">
        <v>36</v>
      </c>
      <c r="L100">
        <v>2.7</v>
      </c>
      <c r="M100" t="s">
        <v>56</v>
      </c>
    </row>
    <row r="101" spans="1:13" x14ac:dyDescent="0.25">
      <c r="A101" s="21">
        <v>36251</v>
      </c>
      <c r="B101">
        <v>181</v>
      </c>
      <c r="C101">
        <v>191</v>
      </c>
      <c r="D101">
        <v>165</v>
      </c>
      <c r="E101">
        <v>188.5</v>
      </c>
      <c r="F101">
        <v>3454030</v>
      </c>
      <c r="G101">
        <v>16137</v>
      </c>
      <c r="H101">
        <v>608197594</v>
      </c>
      <c r="I101">
        <v>26</v>
      </c>
      <c r="L101">
        <v>7.5</v>
      </c>
      <c r="M101" t="s">
        <v>56</v>
      </c>
    </row>
    <row r="102" spans="1:13" x14ac:dyDescent="0.25">
      <c r="A102" s="21">
        <v>36281</v>
      </c>
      <c r="B102">
        <v>199</v>
      </c>
      <c r="C102">
        <v>229</v>
      </c>
      <c r="D102">
        <v>192.2</v>
      </c>
      <c r="E102">
        <v>209.65</v>
      </c>
      <c r="F102">
        <v>10485951</v>
      </c>
      <c r="G102">
        <v>57567</v>
      </c>
      <c r="H102">
        <v>2213334856</v>
      </c>
      <c r="I102">
        <v>36.799999999999997</v>
      </c>
      <c r="L102">
        <v>10.65</v>
      </c>
      <c r="M102" t="s">
        <v>56</v>
      </c>
    </row>
    <row r="103" spans="1:13" x14ac:dyDescent="0.25">
      <c r="A103" s="21">
        <v>36312</v>
      </c>
      <c r="B103">
        <v>208</v>
      </c>
      <c r="C103">
        <v>226</v>
      </c>
      <c r="D103">
        <v>202</v>
      </c>
      <c r="E103">
        <v>205.15</v>
      </c>
      <c r="F103">
        <v>4865624</v>
      </c>
      <c r="G103">
        <v>28844</v>
      </c>
      <c r="H103">
        <v>1033719925</v>
      </c>
      <c r="I103">
        <v>24</v>
      </c>
      <c r="L103">
        <v>-2.85</v>
      </c>
      <c r="M103" t="s">
        <v>56</v>
      </c>
    </row>
    <row r="104" spans="1:13" x14ac:dyDescent="0.25">
      <c r="A104" s="21">
        <v>36342</v>
      </c>
      <c r="B104">
        <v>205.4</v>
      </c>
      <c r="C104">
        <v>295.5</v>
      </c>
      <c r="D104">
        <v>203.3</v>
      </c>
      <c r="E104">
        <v>239</v>
      </c>
      <c r="F104">
        <v>10144118</v>
      </c>
      <c r="G104">
        <v>48464</v>
      </c>
      <c r="H104">
        <v>2606508442</v>
      </c>
      <c r="I104">
        <v>92.2</v>
      </c>
      <c r="L104">
        <v>33.6</v>
      </c>
      <c r="M104" t="s">
        <v>56</v>
      </c>
    </row>
    <row r="105" spans="1:13" x14ac:dyDescent="0.25">
      <c r="A105" s="21">
        <v>36373</v>
      </c>
      <c r="B105">
        <v>240</v>
      </c>
      <c r="C105">
        <v>300</v>
      </c>
      <c r="D105">
        <v>239.5</v>
      </c>
      <c r="E105">
        <v>280.5</v>
      </c>
      <c r="F105">
        <v>12089451</v>
      </c>
      <c r="G105">
        <v>56939</v>
      </c>
      <c r="H105">
        <v>3334590040</v>
      </c>
      <c r="I105">
        <v>60.5</v>
      </c>
      <c r="L105">
        <v>40.5</v>
      </c>
      <c r="M105" t="s">
        <v>56</v>
      </c>
    </row>
    <row r="106" spans="1:13" x14ac:dyDescent="0.25">
      <c r="A106" s="21">
        <v>36404</v>
      </c>
      <c r="B106">
        <v>281.39999999999998</v>
      </c>
      <c r="C106">
        <v>284.5</v>
      </c>
      <c r="D106">
        <v>245.2</v>
      </c>
      <c r="E106">
        <v>271.39999999999998</v>
      </c>
      <c r="F106">
        <v>10790183</v>
      </c>
      <c r="G106">
        <v>53474</v>
      </c>
      <c r="H106">
        <v>2892448397</v>
      </c>
      <c r="I106">
        <v>39.299999999999997</v>
      </c>
      <c r="L106">
        <v>-10</v>
      </c>
      <c r="M106" t="s">
        <v>56</v>
      </c>
    </row>
    <row r="107" spans="1:13" x14ac:dyDescent="0.25">
      <c r="A107" s="21">
        <v>36434</v>
      </c>
      <c r="B107">
        <v>272</v>
      </c>
      <c r="C107">
        <v>275.89999999999998</v>
      </c>
      <c r="D107">
        <v>231.4</v>
      </c>
      <c r="E107">
        <v>237</v>
      </c>
      <c r="F107">
        <v>10433573</v>
      </c>
      <c r="G107">
        <v>47338</v>
      </c>
      <c r="H107">
        <v>2730310501</v>
      </c>
      <c r="I107">
        <v>44.5</v>
      </c>
      <c r="L107">
        <v>-35</v>
      </c>
      <c r="M107" t="s">
        <v>56</v>
      </c>
    </row>
    <row r="108" spans="1:13" x14ac:dyDescent="0.25">
      <c r="A108" s="21">
        <v>36465</v>
      </c>
      <c r="B108">
        <v>242</v>
      </c>
      <c r="C108">
        <v>255</v>
      </c>
      <c r="D108">
        <v>224.05</v>
      </c>
      <c r="E108">
        <v>225.7</v>
      </c>
      <c r="F108">
        <v>4655210</v>
      </c>
      <c r="G108">
        <v>25750</v>
      </c>
      <c r="H108">
        <v>1099381759</v>
      </c>
      <c r="I108">
        <v>30.95</v>
      </c>
      <c r="L108">
        <v>-16.3</v>
      </c>
      <c r="M108" t="s">
        <v>56</v>
      </c>
    </row>
    <row r="109" spans="1:13" x14ac:dyDescent="0.25">
      <c r="A109" s="21">
        <v>36495</v>
      </c>
      <c r="B109">
        <v>226.65</v>
      </c>
      <c r="C109">
        <v>248</v>
      </c>
      <c r="D109">
        <v>211</v>
      </c>
      <c r="E109">
        <v>214</v>
      </c>
      <c r="F109">
        <v>5761197</v>
      </c>
      <c r="G109">
        <v>28592</v>
      </c>
      <c r="H109">
        <v>1315847807</v>
      </c>
      <c r="I109">
        <v>37</v>
      </c>
      <c r="L109">
        <v>-12.65</v>
      </c>
      <c r="M109" t="s">
        <v>56</v>
      </c>
    </row>
    <row r="110" spans="1:13" x14ac:dyDescent="0.25">
      <c r="A110" s="21">
        <v>36526</v>
      </c>
      <c r="B110">
        <v>219</v>
      </c>
      <c r="C110">
        <v>253</v>
      </c>
      <c r="D110">
        <v>193.25</v>
      </c>
      <c r="E110">
        <v>193.25</v>
      </c>
      <c r="F110">
        <v>7200716</v>
      </c>
      <c r="G110">
        <v>40251</v>
      </c>
      <c r="H110">
        <v>1644199228</v>
      </c>
      <c r="I110">
        <v>59.75</v>
      </c>
      <c r="L110">
        <v>-25.75</v>
      </c>
      <c r="M110" t="s">
        <v>56</v>
      </c>
    </row>
    <row r="111" spans="1:13" x14ac:dyDescent="0.25">
      <c r="A111" s="21">
        <v>36557</v>
      </c>
      <c r="B111">
        <v>188.1</v>
      </c>
      <c r="C111">
        <v>198</v>
      </c>
      <c r="D111">
        <v>158.25</v>
      </c>
      <c r="E111">
        <v>162.85</v>
      </c>
      <c r="F111">
        <v>5297449</v>
      </c>
      <c r="G111">
        <v>36146</v>
      </c>
      <c r="H111">
        <v>932097946</v>
      </c>
      <c r="I111">
        <v>39.75</v>
      </c>
      <c r="L111">
        <v>-25.25</v>
      </c>
      <c r="M111" t="s">
        <v>56</v>
      </c>
    </row>
    <row r="112" spans="1:13" x14ac:dyDescent="0.25">
      <c r="A112" s="21">
        <v>36586</v>
      </c>
      <c r="B112">
        <v>160.1</v>
      </c>
      <c r="C112">
        <v>168</v>
      </c>
      <c r="D112">
        <v>136</v>
      </c>
      <c r="E112">
        <v>145.1</v>
      </c>
      <c r="F112">
        <v>3535314</v>
      </c>
      <c r="G112">
        <v>26485</v>
      </c>
      <c r="H112">
        <v>530057088</v>
      </c>
      <c r="I112">
        <v>32</v>
      </c>
      <c r="L112">
        <v>-15</v>
      </c>
      <c r="M112" t="s">
        <v>56</v>
      </c>
    </row>
    <row r="113" spans="1:13" x14ac:dyDescent="0.25">
      <c r="A113" s="21">
        <v>36617</v>
      </c>
      <c r="B113">
        <v>149.4</v>
      </c>
      <c r="C113">
        <v>173</v>
      </c>
      <c r="D113">
        <v>141.1</v>
      </c>
      <c r="E113">
        <v>142.19999999999999</v>
      </c>
      <c r="F113">
        <v>3348986</v>
      </c>
      <c r="G113">
        <v>25218</v>
      </c>
      <c r="H113">
        <v>527754285</v>
      </c>
      <c r="I113">
        <v>31.9</v>
      </c>
      <c r="L113">
        <v>-7.2</v>
      </c>
      <c r="M113" t="s">
        <v>56</v>
      </c>
    </row>
    <row r="114" spans="1:13" x14ac:dyDescent="0.25">
      <c r="A114" s="21">
        <v>36647</v>
      </c>
      <c r="B114">
        <v>143.6</v>
      </c>
      <c r="C114">
        <v>176</v>
      </c>
      <c r="D114">
        <v>135</v>
      </c>
      <c r="E114">
        <v>160.5</v>
      </c>
      <c r="F114">
        <v>2976264</v>
      </c>
      <c r="G114">
        <v>26633</v>
      </c>
      <c r="H114">
        <v>454950297</v>
      </c>
      <c r="I114">
        <v>41</v>
      </c>
      <c r="L114">
        <v>16.899999999999999</v>
      </c>
      <c r="M114" t="s">
        <v>56</v>
      </c>
    </row>
    <row r="115" spans="1:13" x14ac:dyDescent="0.25">
      <c r="A115" s="21">
        <v>36678</v>
      </c>
      <c r="B115">
        <v>161</v>
      </c>
      <c r="C115">
        <v>195</v>
      </c>
      <c r="D115">
        <v>156.1</v>
      </c>
      <c r="E115">
        <v>180.1</v>
      </c>
      <c r="F115">
        <v>5368550</v>
      </c>
      <c r="G115">
        <v>43615</v>
      </c>
      <c r="H115">
        <v>957492952</v>
      </c>
      <c r="I115">
        <v>38.9</v>
      </c>
      <c r="L115">
        <v>19.100000000000001</v>
      </c>
      <c r="M115" t="s">
        <v>56</v>
      </c>
    </row>
    <row r="116" spans="1:13" x14ac:dyDescent="0.25">
      <c r="A116" s="21">
        <v>36708</v>
      </c>
      <c r="B116">
        <v>182</v>
      </c>
      <c r="C116">
        <v>201</v>
      </c>
      <c r="D116">
        <v>177</v>
      </c>
      <c r="E116">
        <v>194.1</v>
      </c>
      <c r="F116">
        <v>4532024</v>
      </c>
      <c r="G116">
        <v>42586</v>
      </c>
      <c r="H116">
        <v>858282700</v>
      </c>
      <c r="I116">
        <v>24</v>
      </c>
      <c r="L116">
        <v>12.1</v>
      </c>
      <c r="M116" t="s">
        <v>56</v>
      </c>
    </row>
    <row r="117" spans="1:13" x14ac:dyDescent="0.25">
      <c r="A117" s="21">
        <v>36739</v>
      </c>
      <c r="B117">
        <v>193</v>
      </c>
      <c r="C117">
        <v>193</v>
      </c>
      <c r="D117">
        <v>160.1</v>
      </c>
      <c r="E117">
        <v>161.69999999999999</v>
      </c>
      <c r="F117">
        <v>1882650</v>
      </c>
      <c r="G117">
        <v>24367</v>
      </c>
      <c r="H117">
        <v>323751678</v>
      </c>
      <c r="I117">
        <v>32.9</v>
      </c>
      <c r="L117">
        <v>-31.3</v>
      </c>
      <c r="M117" t="s">
        <v>56</v>
      </c>
    </row>
    <row r="118" spans="1:13" x14ac:dyDescent="0.25">
      <c r="A118" s="21">
        <v>36770</v>
      </c>
      <c r="B118">
        <v>167.5</v>
      </c>
      <c r="C118">
        <v>173.65</v>
      </c>
      <c r="D118">
        <v>153</v>
      </c>
      <c r="E118">
        <v>158.75</v>
      </c>
      <c r="F118">
        <v>1295804</v>
      </c>
      <c r="G118">
        <v>16833</v>
      </c>
      <c r="H118">
        <v>212221018</v>
      </c>
      <c r="I118">
        <v>20.65</v>
      </c>
      <c r="L118">
        <v>-8.75</v>
      </c>
      <c r="M118" t="s">
        <v>56</v>
      </c>
    </row>
    <row r="119" spans="1:13" x14ac:dyDescent="0.25">
      <c r="A119" s="21">
        <v>36800</v>
      </c>
      <c r="B119">
        <v>159</v>
      </c>
      <c r="C119">
        <v>162</v>
      </c>
      <c r="D119">
        <v>143.1</v>
      </c>
      <c r="E119">
        <v>148.30000000000001</v>
      </c>
      <c r="F119">
        <v>744607</v>
      </c>
      <c r="G119">
        <v>12998</v>
      </c>
      <c r="H119">
        <v>113330047</v>
      </c>
      <c r="I119">
        <v>18.899999999999999</v>
      </c>
      <c r="L119">
        <v>-10.7</v>
      </c>
      <c r="M119" t="s">
        <v>56</v>
      </c>
    </row>
    <row r="120" spans="1:13" x14ac:dyDescent="0.25">
      <c r="A120" s="21">
        <v>36831</v>
      </c>
      <c r="B120">
        <v>149</v>
      </c>
      <c r="C120">
        <v>173.4</v>
      </c>
      <c r="D120">
        <v>146.5</v>
      </c>
      <c r="E120">
        <v>171.45</v>
      </c>
      <c r="F120">
        <v>2966434</v>
      </c>
      <c r="G120">
        <v>34688</v>
      </c>
      <c r="H120">
        <v>474983107</v>
      </c>
      <c r="I120">
        <v>26.9</v>
      </c>
      <c r="L120">
        <v>22.45</v>
      </c>
      <c r="M120" t="s">
        <v>56</v>
      </c>
    </row>
    <row r="121" spans="1:13" x14ac:dyDescent="0.25">
      <c r="A121" s="21">
        <v>36861</v>
      </c>
      <c r="B121">
        <v>169.1</v>
      </c>
      <c r="C121">
        <v>183</v>
      </c>
      <c r="D121">
        <v>161</v>
      </c>
      <c r="E121">
        <v>166.65</v>
      </c>
      <c r="F121">
        <v>2617373</v>
      </c>
      <c r="G121">
        <v>28673</v>
      </c>
      <c r="H121">
        <v>448741057</v>
      </c>
      <c r="I121">
        <v>22</v>
      </c>
      <c r="L121">
        <v>-2.4500000000000002</v>
      </c>
      <c r="M121" t="s">
        <v>56</v>
      </c>
    </row>
    <row r="122" spans="1:13" x14ac:dyDescent="0.25">
      <c r="A122" s="21">
        <v>36892</v>
      </c>
      <c r="B122">
        <v>165.1</v>
      </c>
      <c r="C122">
        <v>190.25</v>
      </c>
      <c r="D122">
        <v>165.1</v>
      </c>
      <c r="E122">
        <v>184.5</v>
      </c>
      <c r="F122">
        <v>4375399</v>
      </c>
      <c r="G122">
        <v>41801</v>
      </c>
      <c r="H122">
        <v>780119980</v>
      </c>
      <c r="I122">
        <v>25.15</v>
      </c>
      <c r="L122">
        <v>19.399999999999999</v>
      </c>
      <c r="M122" t="s">
        <v>56</v>
      </c>
    </row>
    <row r="123" spans="1:13" x14ac:dyDescent="0.25">
      <c r="A123" s="21">
        <v>36923</v>
      </c>
      <c r="B123">
        <v>184.1</v>
      </c>
      <c r="C123">
        <v>195.95</v>
      </c>
      <c r="D123">
        <v>178</v>
      </c>
      <c r="E123">
        <v>181.95</v>
      </c>
      <c r="F123">
        <v>5474563</v>
      </c>
      <c r="G123">
        <v>46255</v>
      </c>
      <c r="H123">
        <v>1025044031</v>
      </c>
      <c r="I123">
        <v>17.95</v>
      </c>
      <c r="L123">
        <v>-2.15</v>
      </c>
      <c r="M123" t="s">
        <v>56</v>
      </c>
    </row>
    <row r="124" spans="1:13" x14ac:dyDescent="0.25">
      <c r="A124" s="21">
        <v>36951</v>
      </c>
      <c r="B124">
        <v>183.5</v>
      </c>
      <c r="C124">
        <v>188.5</v>
      </c>
      <c r="D124">
        <v>154.30000000000001</v>
      </c>
      <c r="E124">
        <v>154.5</v>
      </c>
      <c r="F124">
        <v>2063324</v>
      </c>
      <c r="G124">
        <v>21727</v>
      </c>
      <c r="H124">
        <v>347954425</v>
      </c>
      <c r="I124">
        <v>34.200000000000003</v>
      </c>
      <c r="L124">
        <v>-29</v>
      </c>
      <c r="M124" t="s">
        <v>56</v>
      </c>
    </row>
    <row r="125" spans="1:13" x14ac:dyDescent="0.25">
      <c r="A125" s="21">
        <v>36982</v>
      </c>
      <c r="B125">
        <v>152.1</v>
      </c>
      <c r="C125">
        <v>184</v>
      </c>
      <c r="D125">
        <v>151</v>
      </c>
      <c r="E125">
        <v>180</v>
      </c>
      <c r="F125">
        <v>1238949</v>
      </c>
      <c r="G125">
        <v>16769</v>
      </c>
      <c r="H125">
        <v>204569573</v>
      </c>
      <c r="I125">
        <v>33</v>
      </c>
      <c r="L125">
        <v>27.9</v>
      </c>
      <c r="M125" t="s">
        <v>56</v>
      </c>
    </row>
    <row r="126" spans="1:13" x14ac:dyDescent="0.25">
      <c r="A126" s="21">
        <v>37012</v>
      </c>
      <c r="B126">
        <v>180.3</v>
      </c>
      <c r="C126">
        <v>184</v>
      </c>
      <c r="D126">
        <v>160.30000000000001</v>
      </c>
      <c r="E126">
        <v>173.45</v>
      </c>
      <c r="F126">
        <v>2263956</v>
      </c>
      <c r="G126">
        <v>22310</v>
      </c>
      <c r="H126">
        <v>396221570</v>
      </c>
      <c r="I126">
        <v>23.7</v>
      </c>
      <c r="L126">
        <v>-6.85</v>
      </c>
      <c r="M126" t="s">
        <v>56</v>
      </c>
    </row>
    <row r="127" spans="1:13" x14ac:dyDescent="0.25">
      <c r="A127" s="21">
        <v>37043</v>
      </c>
      <c r="B127">
        <v>175</v>
      </c>
      <c r="C127">
        <v>176.25</v>
      </c>
      <c r="D127">
        <v>157.25</v>
      </c>
      <c r="E127">
        <v>163</v>
      </c>
      <c r="F127">
        <v>1156626</v>
      </c>
      <c r="G127">
        <v>18346</v>
      </c>
      <c r="H127">
        <v>191817005</v>
      </c>
      <c r="I127">
        <v>19</v>
      </c>
      <c r="L127">
        <v>-12</v>
      </c>
      <c r="M127" t="s">
        <v>56</v>
      </c>
    </row>
    <row r="128" spans="1:13" x14ac:dyDescent="0.25">
      <c r="A128" s="21">
        <v>37073</v>
      </c>
      <c r="B128">
        <v>163</v>
      </c>
      <c r="C128">
        <v>184.7</v>
      </c>
      <c r="D128">
        <v>156</v>
      </c>
      <c r="E128">
        <v>164</v>
      </c>
      <c r="F128">
        <v>824947</v>
      </c>
      <c r="G128">
        <v>11010</v>
      </c>
      <c r="H128">
        <v>135160460</v>
      </c>
      <c r="I128">
        <v>28.7</v>
      </c>
      <c r="L128">
        <v>1</v>
      </c>
    </row>
    <row r="129" spans="1:12" x14ac:dyDescent="0.25">
      <c r="A129" s="21">
        <v>37104</v>
      </c>
      <c r="B129">
        <v>163.5</v>
      </c>
      <c r="C129">
        <v>170.9</v>
      </c>
      <c r="D129">
        <v>159.1</v>
      </c>
      <c r="E129">
        <v>163.9</v>
      </c>
      <c r="F129">
        <v>317529</v>
      </c>
      <c r="G129">
        <v>5091</v>
      </c>
      <c r="H129">
        <v>52012135</v>
      </c>
      <c r="I129">
        <v>11.8</v>
      </c>
      <c r="L129">
        <v>0.4</v>
      </c>
    </row>
    <row r="130" spans="1:12" x14ac:dyDescent="0.25">
      <c r="A130" s="21">
        <v>37135</v>
      </c>
      <c r="B130">
        <v>164.4</v>
      </c>
      <c r="C130">
        <v>168.25</v>
      </c>
      <c r="D130">
        <v>151</v>
      </c>
      <c r="E130">
        <v>157.19999999999999</v>
      </c>
      <c r="F130">
        <v>676768</v>
      </c>
      <c r="G130">
        <v>9105</v>
      </c>
      <c r="H130">
        <v>107642172</v>
      </c>
      <c r="I130">
        <v>17.25</v>
      </c>
      <c r="L130">
        <v>-7.2</v>
      </c>
    </row>
    <row r="131" spans="1:12" x14ac:dyDescent="0.25">
      <c r="A131" s="21">
        <v>37165</v>
      </c>
      <c r="B131">
        <v>155.1</v>
      </c>
      <c r="C131">
        <v>170</v>
      </c>
      <c r="D131">
        <v>150.1</v>
      </c>
      <c r="E131">
        <v>161.30000000000001</v>
      </c>
      <c r="F131">
        <v>455564</v>
      </c>
      <c r="G131">
        <v>7458</v>
      </c>
      <c r="H131">
        <v>73292109</v>
      </c>
      <c r="I131">
        <v>19.899999999999999</v>
      </c>
      <c r="L131">
        <v>6.2</v>
      </c>
    </row>
    <row r="132" spans="1:12" x14ac:dyDescent="0.25">
      <c r="A132" s="21">
        <v>37196</v>
      </c>
      <c r="B132">
        <v>159.1</v>
      </c>
      <c r="C132">
        <v>176.9</v>
      </c>
      <c r="D132">
        <v>159.1</v>
      </c>
      <c r="E132">
        <v>163.65</v>
      </c>
      <c r="F132">
        <v>956150</v>
      </c>
      <c r="G132">
        <v>10509</v>
      </c>
      <c r="H132">
        <v>160439542</v>
      </c>
      <c r="I132">
        <v>17.8</v>
      </c>
      <c r="L132">
        <v>4.55</v>
      </c>
    </row>
    <row r="133" spans="1:12" x14ac:dyDescent="0.25">
      <c r="A133" s="21">
        <v>37226</v>
      </c>
      <c r="B133">
        <v>162.1</v>
      </c>
      <c r="C133">
        <v>170</v>
      </c>
      <c r="D133">
        <v>159</v>
      </c>
      <c r="E133">
        <v>166.8</v>
      </c>
      <c r="F133">
        <v>612679</v>
      </c>
      <c r="G133">
        <v>7773</v>
      </c>
      <c r="H133">
        <v>100656105</v>
      </c>
      <c r="I133">
        <v>11</v>
      </c>
      <c r="L133">
        <v>4.7</v>
      </c>
    </row>
    <row r="134" spans="1:12" x14ac:dyDescent="0.25">
      <c r="A134" s="21">
        <v>37257</v>
      </c>
      <c r="B134">
        <v>167.5</v>
      </c>
      <c r="C134">
        <v>169.35</v>
      </c>
      <c r="D134">
        <v>151</v>
      </c>
      <c r="E134">
        <v>151.35</v>
      </c>
      <c r="F134">
        <v>432596</v>
      </c>
      <c r="G134">
        <v>8451</v>
      </c>
      <c r="H134">
        <v>69957296</v>
      </c>
      <c r="I134">
        <v>18.350000000000001</v>
      </c>
      <c r="L134">
        <v>-16.149999999999999</v>
      </c>
    </row>
    <row r="135" spans="1:12" x14ac:dyDescent="0.25">
      <c r="A135" s="21">
        <v>37288</v>
      </c>
      <c r="B135">
        <v>152</v>
      </c>
      <c r="C135">
        <v>156.5</v>
      </c>
      <c r="D135">
        <v>142</v>
      </c>
      <c r="E135">
        <v>142.55000000000001</v>
      </c>
      <c r="F135">
        <v>710033</v>
      </c>
      <c r="G135">
        <v>11737</v>
      </c>
      <c r="H135">
        <v>107348563</v>
      </c>
      <c r="I135">
        <v>14.5</v>
      </c>
      <c r="J135">
        <v>301557</v>
      </c>
      <c r="K135">
        <v>42.47</v>
      </c>
      <c r="L135">
        <v>-9.4499999999999993</v>
      </c>
    </row>
    <row r="136" spans="1:12" x14ac:dyDescent="0.25">
      <c r="A136" s="21">
        <v>37316</v>
      </c>
      <c r="B136">
        <v>141</v>
      </c>
      <c r="C136">
        <v>147.75</v>
      </c>
      <c r="D136">
        <v>137</v>
      </c>
      <c r="E136">
        <v>140.9</v>
      </c>
      <c r="F136">
        <v>519148</v>
      </c>
      <c r="G136">
        <v>8499</v>
      </c>
      <c r="H136">
        <v>73561396</v>
      </c>
      <c r="I136">
        <v>10.75</v>
      </c>
      <c r="J136">
        <v>336031</v>
      </c>
      <c r="K136">
        <v>64.73</v>
      </c>
      <c r="L136">
        <v>-0.1</v>
      </c>
    </row>
    <row r="137" spans="1:12" x14ac:dyDescent="0.25">
      <c r="A137" s="21">
        <v>37347</v>
      </c>
      <c r="B137">
        <v>144.85</v>
      </c>
      <c r="C137">
        <v>166.8</v>
      </c>
      <c r="D137">
        <v>139.05000000000001</v>
      </c>
      <c r="E137">
        <v>139.44999999999999</v>
      </c>
      <c r="F137">
        <v>1520342</v>
      </c>
      <c r="G137">
        <v>22124</v>
      </c>
      <c r="H137">
        <v>234249947</v>
      </c>
      <c r="I137">
        <v>27.75</v>
      </c>
      <c r="J137">
        <v>624603</v>
      </c>
      <c r="K137">
        <v>41.08</v>
      </c>
      <c r="L137">
        <v>-5.4</v>
      </c>
    </row>
    <row r="138" spans="1:12" x14ac:dyDescent="0.25">
      <c r="A138" s="21">
        <v>37377</v>
      </c>
      <c r="B138">
        <v>140.30000000000001</v>
      </c>
      <c r="C138">
        <v>145.5</v>
      </c>
      <c r="D138">
        <v>130.25</v>
      </c>
      <c r="E138">
        <v>134.1</v>
      </c>
      <c r="F138">
        <v>539640</v>
      </c>
      <c r="G138">
        <v>8963</v>
      </c>
      <c r="H138">
        <v>74012193</v>
      </c>
      <c r="I138">
        <v>15.25</v>
      </c>
      <c r="J138">
        <v>334657</v>
      </c>
      <c r="K138">
        <v>62.01</v>
      </c>
      <c r="L138">
        <v>-6.2</v>
      </c>
    </row>
    <row r="139" spans="1:12" x14ac:dyDescent="0.25">
      <c r="A139" s="21">
        <v>37408</v>
      </c>
      <c r="B139">
        <v>135.5</v>
      </c>
      <c r="C139">
        <v>148.5</v>
      </c>
      <c r="D139">
        <v>132.75</v>
      </c>
      <c r="E139">
        <v>140.9</v>
      </c>
      <c r="F139">
        <v>689165</v>
      </c>
      <c r="G139">
        <v>9925</v>
      </c>
      <c r="H139">
        <v>96678098</v>
      </c>
      <c r="I139">
        <v>15.75</v>
      </c>
      <c r="J139">
        <v>390376</v>
      </c>
      <c r="K139">
        <v>56.64</v>
      </c>
      <c r="L139">
        <v>5.4</v>
      </c>
    </row>
    <row r="140" spans="1:12" x14ac:dyDescent="0.25">
      <c r="A140" s="21">
        <v>37438</v>
      </c>
      <c r="B140">
        <v>141</v>
      </c>
      <c r="C140">
        <v>145</v>
      </c>
      <c r="D140">
        <v>132</v>
      </c>
      <c r="E140">
        <v>133.75</v>
      </c>
      <c r="F140">
        <v>892310</v>
      </c>
      <c r="G140">
        <v>11847</v>
      </c>
      <c r="H140">
        <v>125364047</v>
      </c>
      <c r="I140">
        <v>13</v>
      </c>
      <c r="J140">
        <v>577145</v>
      </c>
      <c r="K140">
        <v>64.680000000000007</v>
      </c>
      <c r="L140">
        <v>-7.25</v>
      </c>
    </row>
    <row r="141" spans="1:12" x14ac:dyDescent="0.25">
      <c r="A141" s="21">
        <v>37469</v>
      </c>
      <c r="B141">
        <v>136</v>
      </c>
      <c r="C141">
        <v>140</v>
      </c>
      <c r="D141">
        <v>132</v>
      </c>
      <c r="E141">
        <v>136.6</v>
      </c>
      <c r="F141">
        <v>253563</v>
      </c>
      <c r="G141">
        <v>5096</v>
      </c>
      <c r="H141">
        <v>34171417</v>
      </c>
      <c r="I141">
        <v>8</v>
      </c>
      <c r="J141">
        <v>167169</v>
      </c>
      <c r="K141">
        <v>65.930000000000007</v>
      </c>
      <c r="L141">
        <v>0.6</v>
      </c>
    </row>
    <row r="142" spans="1:12" x14ac:dyDescent="0.25">
      <c r="A142" s="21">
        <v>37500</v>
      </c>
      <c r="B142">
        <v>137.25</v>
      </c>
      <c r="C142">
        <v>137.85</v>
      </c>
      <c r="D142">
        <v>129.05000000000001</v>
      </c>
      <c r="E142">
        <v>131.65</v>
      </c>
      <c r="F142">
        <v>248121</v>
      </c>
      <c r="G142">
        <v>3976</v>
      </c>
      <c r="H142">
        <v>33104676</v>
      </c>
      <c r="I142">
        <v>8.8000000000000007</v>
      </c>
      <c r="J142">
        <v>166596</v>
      </c>
      <c r="K142">
        <v>67.14</v>
      </c>
      <c r="L142">
        <v>-5.6</v>
      </c>
    </row>
    <row r="143" spans="1:12" x14ac:dyDescent="0.25">
      <c r="A143" s="21">
        <v>37530</v>
      </c>
      <c r="B143">
        <v>132</v>
      </c>
      <c r="C143">
        <v>135</v>
      </c>
      <c r="D143">
        <v>124.05</v>
      </c>
      <c r="E143">
        <v>124.6</v>
      </c>
      <c r="F143">
        <v>328410</v>
      </c>
      <c r="G143">
        <v>5967</v>
      </c>
      <c r="H143">
        <v>43220278</v>
      </c>
      <c r="I143">
        <v>10.95</v>
      </c>
      <c r="J143">
        <v>229739</v>
      </c>
      <c r="K143">
        <v>69.95</v>
      </c>
      <c r="L143">
        <v>-7.4</v>
      </c>
    </row>
    <row r="144" spans="1:12" x14ac:dyDescent="0.25">
      <c r="A144" s="21">
        <v>37561</v>
      </c>
      <c r="B144">
        <v>125.2</v>
      </c>
      <c r="C144">
        <v>134</v>
      </c>
      <c r="D144">
        <v>125.1</v>
      </c>
      <c r="E144">
        <v>129.6</v>
      </c>
      <c r="F144">
        <v>290611</v>
      </c>
      <c r="G144">
        <v>4754</v>
      </c>
      <c r="H144">
        <v>37427493</v>
      </c>
      <c r="I144">
        <v>8.9</v>
      </c>
      <c r="J144">
        <v>177080</v>
      </c>
      <c r="K144">
        <v>60.93</v>
      </c>
      <c r="L144">
        <v>4.4000000000000004</v>
      </c>
    </row>
    <row r="145" spans="1:12" x14ac:dyDescent="0.25">
      <c r="A145" s="21">
        <v>37591</v>
      </c>
      <c r="B145">
        <v>129.85</v>
      </c>
      <c r="C145">
        <v>139</v>
      </c>
      <c r="D145">
        <v>128.1</v>
      </c>
      <c r="E145">
        <v>134.85</v>
      </c>
      <c r="F145">
        <v>664734</v>
      </c>
      <c r="G145">
        <v>11565</v>
      </c>
      <c r="H145">
        <v>89296092</v>
      </c>
      <c r="I145">
        <v>10.9</v>
      </c>
      <c r="J145">
        <v>346039</v>
      </c>
      <c r="K145">
        <v>52.06</v>
      </c>
      <c r="L145">
        <v>5</v>
      </c>
    </row>
    <row r="146" spans="1:12" x14ac:dyDescent="0.25">
      <c r="A146" s="21">
        <v>37622</v>
      </c>
      <c r="B146">
        <v>134.25</v>
      </c>
      <c r="C146">
        <v>137.4</v>
      </c>
      <c r="D146">
        <v>133</v>
      </c>
      <c r="E146">
        <v>134.6</v>
      </c>
      <c r="F146">
        <v>711855</v>
      </c>
      <c r="G146">
        <v>8598</v>
      </c>
      <c r="H146">
        <v>95653165</v>
      </c>
      <c r="I146">
        <v>4.4000000000000004</v>
      </c>
      <c r="J146">
        <v>481859</v>
      </c>
      <c r="K146">
        <v>67.69</v>
      </c>
      <c r="L146">
        <v>0.35</v>
      </c>
    </row>
    <row r="147" spans="1:12" x14ac:dyDescent="0.25">
      <c r="A147" s="21">
        <v>37653</v>
      </c>
      <c r="B147">
        <v>133.19999999999999</v>
      </c>
      <c r="C147">
        <v>135.15</v>
      </c>
      <c r="D147">
        <v>125.5</v>
      </c>
      <c r="E147">
        <v>132.30000000000001</v>
      </c>
      <c r="F147">
        <v>656745</v>
      </c>
      <c r="G147">
        <v>5265</v>
      </c>
      <c r="H147">
        <v>84833824</v>
      </c>
      <c r="I147">
        <v>9.65</v>
      </c>
      <c r="J147">
        <v>554282</v>
      </c>
      <c r="K147">
        <v>84.4</v>
      </c>
      <c r="L147">
        <v>-0.9</v>
      </c>
    </row>
    <row r="148" spans="1:12" x14ac:dyDescent="0.25">
      <c r="A148" s="21">
        <v>37681</v>
      </c>
      <c r="B148">
        <v>132.30000000000001</v>
      </c>
      <c r="C148">
        <v>132.30000000000001</v>
      </c>
      <c r="D148">
        <v>120</v>
      </c>
      <c r="E148">
        <v>121.5</v>
      </c>
      <c r="F148">
        <v>378503</v>
      </c>
      <c r="G148">
        <v>5003</v>
      </c>
      <c r="H148">
        <v>47791979</v>
      </c>
      <c r="I148">
        <v>12.3</v>
      </c>
      <c r="J148">
        <v>299965</v>
      </c>
      <c r="K148">
        <v>79.25</v>
      </c>
      <c r="L148">
        <v>-10.8</v>
      </c>
    </row>
    <row r="149" spans="1:12" x14ac:dyDescent="0.25">
      <c r="A149" s="21">
        <v>37712</v>
      </c>
      <c r="B149">
        <v>122.5</v>
      </c>
      <c r="C149">
        <v>130.5</v>
      </c>
      <c r="D149">
        <v>120.1</v>
      </c>
      <c r="E149">
        <v>129.55000000000001</v>
      </c>
      <c r="F149">
        <v>347042</v>
      </c>
      <c r="G149">
        <v>5932</v>
      </c>
      <c r="H149">
        <v>43333267</v>
      </c>
      <c r="I149">
        <v>10.4</v>
      </c>
      <c r="J149">
        <v>246322</v>
      </c>
      <c r="K149">
        <v>70.98</v>
      </c>
      <c r="L149">
        <v>7.05</v>
      </c>
    </row>
    <row r="150" spans="1:12" x14ac:dyDescent="0.25">
      <c r="A150" s="21">
        <v>37742</v>
      </c>
      <c r="B150">
        <v>128.80000000000001</v>
      </c>
      <c r="C150">
        <v>135.19999999999999</v>
      </c>
      <c r="D150">
        <v>127.9</v>
      </c>
      <c r="E150">
        <v>132.55000000000001</v>
      </c>
      <c r="F150">
        <v>445619</v>
      </c>
      <c r="G150">
        <v>6718</v>
      </c>
      <c r="H150">
        <v>58989770</v>
      </c>
      <c r="I150">
        <v>7.3</v>
      </c>
      <c r="J150">
        <v>279290</v>
      </c>
      <c r="K150">
        <v>62.67</v>
      </c>
      <c r="L150">
        <v>3.75</v>
      </c>
    </row>
    <row r="151" spans="1:12" x14ac:dyDescent="0.25">
      <c r="A151" s="21">
        <v>37773</v>
      </c>
      <c r="B151">
        <v>134.80000000000001</v>
      </c>
      <c r="C151">
        <v>153.80000000000001</v>
      </c>
      <c r="D151">
        <v>132</v>
      </c>
      <c r="E151">
        <v>137.5</v>
      </c>
      <c r="F151">
        <v>1624973</v>
      </c>
      <c r="G151">
        <v>25102</v>
      </c>
      <c r="H151">
        <v>231827682</v>
      </c>
      <c r="I151">
        <v>21.8</v>
      </c>
      <c r="J151">
        <v>702220</v>
      </c>
      <c r="K151">
        <v>43.21</v>
      </c>
      <c r="L151">
        <v>2.7</v>
      </c>
    </row>
    <row r="152" spans="1:12" x14ac:dyDescent="0.25">
      <c r="A152" s="21">
        <v>37803</v>
      </c>
      <c r="B152">
        <v>137.05000000000001</v>
      </c>
      <c r="C152">
        <v>154.9</v>
      </c>
      <c r="D152">
        <v>135</v>
      </c>
      <c r="E152">
        <v>146.5</v>
      </c>
      <c r="F152">
        <v>2263633</v>
      </c>
      <c r="G152">
        <v>33234</v>
      </c>
      <c r="H152">
        <v>329220061</v>
      </c>
      <c r="I152">
        <v>19.899999999999999</v>
      </c>
      <c r="J152">
        <v>1031113</v>
      </c>
      <c r="K152">
        <v>45.55</v>
      </c>
      <c r="L152">
        <v>9.4499999999999993</v>
      </c>
    </row>
    <row r="153" spans="1:12" x14ac:dyDescent="0.25">
      <c r="A153" s="21">
        <v>37834</v>
      </c>
      <c r="B153">
        <v>147</v>
      </c>
      <c r="C153">
        <v>161.1</v>
      </c>
      <c r="D153">
        <v>144.19999999999999</v>
      </c>
      <c r="E153">
        <v>147.05000000000001</v>
      </c>
      <c r="F153">
        <v>2009267</v>
      </c>
      <c r="G153">
        <v>28299</v>
      </c>
      <c r="H153">
        <v>303230494</v>
      </c>
      <c r="I153">
        <v>16.899999999999999</v>
      </c>
      <c r="J153">
        <v>981535</v>
      </c>
      <c r="K153">
        <v>48.85</v>
      </c>
      <c r="L153">
        <v>0.05</v>
      </c>
    </row>
    <row r="154" spans="1:12" x14ac:dyDescent="0.25">
      <c r="A154" s="21">
        <v>37865</v>
      </c>
      <c r="B154">
        <v>149.9</v>
      </c>
      <c r="C154">
        <v>153.65</v>
      </c>
      <c r="D154">
        <v>133.9</v>
      </c>
      <c r="E154">
        <v>141.75</v>
      </c>
      <c r="F154">
        <v>1413475</v>
      </c>
      <c r="G154">
        <v>20157</v>
      </c>
      <c r="H154">
        <v>202205602</v>
      </c>
      <c r="I154">
        <v>19.75</v>
      </c>
      <c r="J154">
        <v>875198</v>
      </c>
      <c r="K154">
        <v>61.92</v>
      </c>
      <c r="L154">
        <v>-8.15</v>
      </c>
    </row>
    <row r="155" spans="1:12" x14ac:dyDescent="0.25">
      <c r="A155" s="21">
        <v>37895</v>
      </c>
      <c r="B155">
        <v>141.80000000000001</v>
      </c>
      <c r="C155">
        <v>152</v>
      </c>
      <c r="D155">
        <v>135.75</v>
      </c>
      <c r="E155">
        <v>137.30000000000001</v>
      </c>
      <c r="F155">
        <v>1422221</v>
      </c>
      <c r="G155">
        <v>20737</v>
      </c>
      <c r="H155">
        <v>203963101</v>
      </c>
      <c r="I155">
        <v>16.25</v>
      </c>
      <c r="J155">
        <v>842697</v>
      </c>
      <c r="K155">
        <v>59.25</v>
      </c>
      <c r="L155">
        <v>-4.5</v>
      </c>
    </row>
    <row r="156" spans="1:12" x14ac:dyDescent="0.25">
      <c r="A156" s="21">
        <v>37926</v>
      </c>
      <c r="B156">
        <v>138</v>
      </c>
      <c r="C156">
        <v>145.5</v>
      </c>
      <c r="D156">
        <v>133.6</v>
      </c>
      <c r="E156">
        <v>138.85</v>
      </c>
      <c r="F156">
        <v>1589849</v>
      </c>
      <c r="G156">
        <v>22878</v>
      </c>
      <c r="H156">
        <v>221239289</v>
      </c>
      <c r="I156">
        <v>11.9</v>
      </c>
      <c r="J156">
        <v>870842</v>
      </c>
      <c r="K156">
        <v>54.78</v>
      </c>
      <c r="L156">
        <v>0.85</v>
      </c>
    </row>
    <row r="157" spans="1:12" x14ac:dyDescent="0.25">
      <c r="A157" s="21">
        <v>37956</v>
      </c>
      <c r="B157">
        <v>140</v>
      </c>
      <c r="C157">
        <v>165</v>
      </c>
      <c r="D157">
        <v>138.75</v>
      </c>
      <c r="E157">
        <v>159.65</v>
      </c>
      <c r="F157">
        <v>4454524</v>
      </c>
      <c r="G157">
        <v>50224</v>
      </c>
      <c r="H157">
        <v>687036003</v>
      </c>
      <c r="I157">
        <v>26.25</v>
      </c>
      <c r="J157">
        <v>2040248</v>
      </c>
      <c r="K157">
        <v>45.8</v>
      </c>
      <c r="L157">
        <v>19.649999999999999</v>
      </c>
    </row>
    <row r="158" spans="1:12" x14ac:dyDescent="0.25">
      <c r="A158" s="21">
        <v>37987</v>
      </c>
      <c r="B158">
        <v>160.65</v>
      </c>
      <c r="C158">
        <v>174.4</v>
      </c>
      <c r="D158">
        <v>143.55000000000001</v>
      </c>
      <c r="E158">
        <v>149.65</v>
      </c>
      <c r="F158">
        <v>3250425</v>
      </c>
      <c r="G158">
        <v>38594</v>
      </c>
      <c r="H158">
        <v>524057639</v>
      </c>
      <c r="I158">
        <v>30.85</v>
      </c>
      <c r="J158">
        <v>1599994</v>
      </c>
      <c r="K158">
        <v>49.22</v>
      </c>
      <c r="L158">
        <v>-11</v>
      </c>
    </row>
    <row r="159" spans="1:12" x14ac:dyDescent="0.25">
      <c r="A159" s="21">
        <v>38018</v>
      </c>
      <c r="B159">
        <v>150</v>
      </c>
      <c r="C159">
        <v>156</v>
      </c>
      <c r="D159">
        <v>140.75</v>
      </c>
      <c r="E159">
        <v>143.30000000000001</v>
      </c>
      <c r="F159">
        <v>1099676</v>
      </c>
      <c r="G159">
        <v>14851</v>
      </c>
      <c r="H159">
        <v>161868467</v>
      </c>
      <c r="I159">
        <v>15.25</v>
      </c>
      <c r="J159">
        <v>613733</v>
      </c>
      <c r="K159">
        <v>55.81</v>
      </c>
      <c r="L159">
        <v>-6.7</v>
      </c>
    </row>
    <row r="160" spans="1:12" x14ac:dyDescent="0.25">
      <c r="A160" s="21">
        <v>38047</v>
      </c>
      <c r="B160">
        <v>147</v>
      </c>
      <c r="C160">
        <v>147</v>
      </c>
      <c r="D160">
        <v>123.1</v>
      </c>
      <c r="E160">
        <v>130.25</v>
      </c>
      <c r="F160">
        <v>4310295</v>
      </c>
      <c r="G160">
        <v>15367</v>
      </c>
      <c r="H160">
        <v>593845178</v>
      </c>
      <c r="I160">
        <v>23.9</v>
      </c>
      <c r="J160">
        <v>3850840</v>
      </c>
      <c r="K160">
        <v>89.34</v>
      </c>
      <c r="L160">
        <v>-16.75</v>
      </c>
    </row>
    <row r="161" spans="1:12" x14ac:dyDescent="0.25">
      <c r="A161" s="21">
        <v>38078</v>
      </c>
      <c r="B161">
        <v>132.5</v>
      </c>
      <c r="C161">
        <v>141</v>
      </c>
      <c r="D161">
        <v>127.5</v>
      </c>
      <c r="E161">
        <v>127.95</v>
      </c>
      <c r="F161">
        <v>586159</v>
      </c>
      <c r="G161">
        <v>9265</v>
      </c>
      <c r="H161">
        <v>78334793</v>
      </c>
      <c r="I161">
        <v>13.5</v>
      </c>
      <c r="J161">
        <v>367938</v>
      </c>
      <c r="K161">
        <v>62.77</v>
      </c>
      <c r="L161">
        <v>-4.55</v>
      </c>
    </row>
    <row r="162" spans="1:12" x14ac:dyDescent="0.25">
      <c r="A162" s="21">
        <v>38108</v>
      </c>
      <c r="B162">
        <v>125</v>
      </c>
      <c r="C162">
        <v>130</v>
      </c>
      <c r="D162">
        <v>101.15</v>
      </c>
      <c r="E162">
        <v>121</v>
      </c>
      <c r="F162">
        <v>622776</v>
      </c>
      <c r="G162">
        <v>9380</v>
      </c>
      <c r="H162">
        <v>76838523</v>
      </c>
      <c r="I162">
        <v>28.85</v>
      </c>
      <c r="J162">
        <v>386417</v>
      </c>
      <c r="K162">
        <v>62.05</v>
      </c>
      <c r="L162">
        <v>-4</v>
      </c>
    </row>
    <row r="163" spans="1:12" x14ac:dyDescent="0.25">
      <c r="A163" s="21">
        <v>38139</v>
      </c>
      <c r="B163">
        <v>122.5</v>
      </c>
      <c r="C163">
        <v>128</v>
      </c>
      <c r="D163">
        <v>110.25</v>
      </c>
      <c r="E163">
        <v>126.8</v>
      </c>
      <c r="F163">
        <v>463655</v>
      </c>
      <c r="G163">
        <v>8229</v>
      </c>
      <c r="H163">
        <v>55319479</v>
      </c>
      <c r="I163">
        <v>17.75</v>
      </c>
      <c r="J163">
        <v>250769</v>
      </c>
      <c r="K163">
        <v>54.09</v>
      </c>
      <c r="L163">
        <v>4.3</v>
      </c>
    </row>
    <row r="164" spans="1:12" x14ac:dyDescent="0.25">
      <c r="A164" s="21">
        <v>38169</v>
      </c>
      <c r="B164">
        <v>127</v>
      </c>
      <c r="C164">
        <v>151.80000000000001</v>
      </c>
      <c r="D164">
        <v>125.55</v>
      </c>
      <c r="E164">
        <v>147</v>
      </c>
      <c r="F164">
        <v>1213581</v>
      </c>
      <c r="G164">
        <v>20344</v>
      </c>
      <c r="H164">
        <v>168025576</v>
      </c>
      <c r="I164">
        <v>26.25</v>
      </c>
      <c r="J164">
        <v>611024</v>
      </c>
      <c r="K164">
        <v>50.35</v>
      </c>
      <c r="L164">
        <v>20</v>
      </c>
    </row>
    <row r="165" spans="1:12" x14ac:dyDescent="0.25">
      <c r="A165" s="21">
        <v>38200</v>
      </c>
      <c r="B165">
        <v>149.9</v>
      </c>
      <c r="C165">
        <v>149.9</v>
      </c>
      <c r="D165">
        <v>138</v>
      </c>
      <c r="E165">
        <v>142.44999999999999</v>
      </c>
      <c r="F165">
        <v>487082</v>
      </c>
      <c r="G165">
        <v>9457</v>
      </c>
      <c r="H165">
        <v>69350208</v>
      </c>
      <c r="I165">
        <v>11.9</v>
      </c>
      <c r="J165">
        <v>289058</v>
      </c>
      <c r="K165">
        <v>59.34</v>
      </c>
      <c r="L165">
        <v>-7.45</v>
      </c>
    </row>
    <row r="166" spans="1:12" x14ac:dyDescent="0.25">
      <c r="A166" s="21">
        <v>38231</v>
      </c>
      <c r="B166">
        <v>142.75</v>
      </c>
      <c r="C166">
        <v>153.5</v>
      </c>
      <c r="D166">
        <v>139.1</v>
      </c>
      <c r="E166">
        <v>149.44999999999999</v>
      </c>
      <c r="F166">
        <v>1413683</v>
      </c>
      <c r="G166">
        <v>19481</v>
      </c>
      <c r="H166">
        <v>209444975</v>
      </c>
      <c r="I166">
        <v>14.4</v>
      </c>
      <c r="J166">
        <v>688001</v>
      </c>
      <c r="K166">
        <v>48.67</v>
      </c>
      <c r="L166">
        <v>6.7</v>
      </c>
    </row>
    <row r="167" spans="1:12" x14ac:dyDescent="0.25">
      <c r="A167" s="21">
        <v>38261</v>
      </c>
      <c r="B167">
        <v>149.5</v>
      </c>
      <c r="C167">
        <v>158</v>
      </c>
      <c r="D167">
        <v>142.6</v>
      </c>
      <c r="E167">
        <v>145.69999999999999</v>
      </c>
      <c r="F167">
        <v>629204</v>
      </c>
      <c r="G167">
        <v>10916</v>
      </c>
      <c r="H167">
        <v>94141504</v>
      </c>
      <c r="I167">
        <v>15.4</v>
      </c>
      <c r="J167">
        <v>354315</v>
      </c>
      <c r="K167">
        <v>56.31</v>
      </c>
      <c r="L167">
        <v>-3.8</v>
      </c>
    </row>
    <row r="168" spans="1:12" x14ac:dyDescent="0.25">
      <c r="A168" s="21">
        <v>38292</v>
      </c>
      <c r="B168">
        <v>147.44999999999999</v>
      </c>
      <c r="C168">
        <v>179</v>
      </c>
      <c r="D168">
        <v>144.5</v>
      </c>
      <c r="E168">
        <v>172.7</v>
      </c>
      <c r="F168">
        <v>1784429</v>
      </c>
      <c r="G168">
        <v>31468</v>
      </c>
      <c r="H168">
        <v>291419317</v>
      </c>
      <c r="I168">
        <v>34.5</v>
      </c>
      <c r="J168">
        <v>929982</v>
      </c>
      <c r="K168">
        <v>52.12</v>
      </c>
      <c r="L168">
        <v>25.25</v>
      </c>
    </row>
    <row r="169" spans="1:12" x14ac:dyDescent="0.25">
      <c r="A169" s="21">
        <v>38322</v>
      </c>
      <c r="B169">
        <v>174</v>
      </c>
      <c r="C169">
        <v>186.2</v>
      </c>
      <c r="D169">
        <v>168.2</v>
      </c>
      <c r="E169">
        <v>179.35</v>
      </c>
      <c r="F169">
        <v>1839882</v>
      </c>
      <c r="G169">
        <v>30240</v>
      </c>
      <c r="H169">
        <v>329900241</v>
      </c>
      <c r="I169">
        <v>18</v>
      </c>
      <c r="J169">
        <v>1022091</v>
      </c>
      <c r="K169">
        <v>55.55</v>
      </c>
      <c r="L169">
        <v>5.35</v>
      </c>
    </row>
    <row r="170" spans="1:12" x14ac:dyDescent="0.25">
      <c r="A170" s="21">
        <v>38353</v>
      </c>
      <c r="B170">
        <v>179.65</v>
      </c>
      <c r="C170">
        <v>186</v>
      </c>
      <c r="D170">
        <v>164.5</v>
      </c>
      <c r="E170">
        <v>185.75</v>
      </c>
      <c r="F170">
        <v>1113300</v>
      </c>
      <c r="G170">
        <v>17977</v>
      </c>
      <c r="H170">
        <v>197173934</v>
      </c>
      <c r="I170">
        <v>21.5</v>
      </c>
      <c r="J170">
        <v>635099</v>
      </c>
      <c r="K170">
        <v>57.05</v>
      </c>
      <c r="L170">
        <v>6.1</v>
      </c>
    </row>
    <row r="171" spans="1:12" x14ac:dyDescent="0.25">
      <c r="A171" s="21">
        <v>38384</v>
      </c>
      <c r="B171">
        <v>185.5</v>
      </c>
      <c r="C171">
        <v>210.1</v>
      </c>
      <c r="D171">
        <v>178.8</v>
      </c>
      <c r="E171">
        <v>185.25</v>
      </c>
      <c r="F171">
        <v>1114501</v>
      </c>
      <c r="G171">
        <v>19291</v>
      </c>
      <c r="H171">
        <v>216983957</v>
      </c>
      <c r="I171">
        <v>31.3</v>
      </c>
      <c r="J171">
        <v>600640</v>
      </c>
      <c r="K171">
        <v>53.89</v>
      </c>
      <c r="L171">
        <v>-0.25</v>
      </c>
    </row>
    <row r="172" spans="1:12" x14ac:dyDescent="0.25">
      <c r="A172" s="21">
        <v>38412</v>
      </c>
      <c r="B172">
        <v>187</v>
      </c>
      <c r="C172">
        <v>193.7</v>
      </c>
      <c r="D172">
        <v>169.1</v>
      </c>
      <c r="E172">
        <v>181.55</v>
      </c>
      <c r="F172">
        <v>871734</v>
      </c>
      <c r="G172">
        <v>9998</v>
      </c>
      <c r="H172">
        <v>161181937</v>
      </c>
      <c r="I172">
        <v>24.6</v>
      </c>
      <c r="J172">
        <v>599618</v>
      </c>
      <c r="K172">
        <v>68.78</v>
      </c>
      <c r="L172">
        <v>-5.45</v>
      </c>
    </row>
    <row r="173" spans="1:12" x14ac:dyDescent="0.25">
      <c r="A173" s="21">
        <v>38443</v>
      </c>
      <c r="B173">
        <v>179.5</v>
      </c>
      <c r="C173">
        <v>209</v>
      </c>
      <c r="D173">
        <v>179.1</v>
      </c>
      <c r="E173">
        <v>200.5</v>
      </c>
      <c r="F173">
        <v>1632526</v>
      </c>
      <c r="G173">
        <v>12747</v>
      </c>
      <c r="H173">
        <v>322159285</v>
      </c>
      <c r="I173">
        <v>29.9</v>
      </c>
      <c r="J173">
        <v>993802</v>
      </c>
      <c r="K173">
        <v>60.88</v>
      </c>
      <c r="L173">
        <v>21</v>
      </c>
    </row>
    <row r="174" spans="1:12" x14ac:dyDescent="0.25">
      <c r="A174" s="21">
        <v>38473</v>
      </c>
      <c r="B174">
        <v>200</v>
      </c>
      <c r="C174">
        <v>226</v>
      </c>
      <c r="D174">
        <v>193.35</v>
      </c>
      <c r="E174">
        <v>219.9</v>
      </c>
      <c r="F174">
        <v>4436278</v>
      </c>
      <c r="G174">
        <v>20958</v>
      </c>
      <c r="H174">
        <v>955338650</v>
      </c>
      <c r="I174">
        <v>32.65</v>
      </c>
      <c r="J174">
        <v>3114178</v>
      </c>
      <c r="K174">
        <v>70.2</v>
      </c>
      <c r="L174">
        <v>19.899999999999999</v>
      </c>
    </row>
    <row r="175" spans="1:12" x14ac:dyDescent="0.25">
      <c r="A175" s="21">
        <v>38504</v>
      </c>
      <c r="B175">
        <v>217.6</v>
      </c>
      <c r="C175">
        <v>246</v>
      </c>
      <c r="D175">
        <v>217.5</v>
      </c>
      <c r="E175">
        <v>243.95</v>
      </c>
      <c r="F175">
        <v>2637503</v>
      </c>
      <c r="G175">
        <v>23416</v>
      </c>
      <c r="H175">
        <v>621213530</v>
      </c>
      <c r="I175">
        <v>28.5</v>
      </c>
      <c r="J175">
        <v>1066635</v>
      </c>
      <c r="K175">
        <v>40.44</v>
      </c>
      <c r="L175">
        <v>26.35</v>
      </c>
    </row>
    <row r="176" spans="1:12" x14ac:dyDescent="0.25">
      <c r="A176" s="21">
        <v>38534</v>
      </c>
      <c r="B176">
        <v>245.85</v>
      </c>
      <c r="C176">
        <v>257</v>
      </c>
      <c r="D176">
        <v>223</v>
      </c>
      <c r="E176">
        <v>225.7</v>
      </c>
      <c r="F176">
        <v>1449233</v>
      </c>
      <c r="G176">
        <v>15256</v>
      </c>
      <c r="H176">
        <v>354226721</v>
      </c>
      <c r="I176">
        <v>34</v>
      </c>
      <c r="J176">
        <v>630338</v>
      </c>
      <c r="K176">
        <v>43.49</v>
      </c>
      <c r="L176">
        <v>-20.149999999999999</v>
      </c>
    </row>
    <row r="177" spans="1:12" x14ac:dyDescent="0.25">
      <c r="A177" s="21">
        <v>38565</v>
      </c>
      <c r="B177">
        <v>227.5</v>
      </c>
      <c r="C177">
        <v>262.5</v>
      </c>
      <c r="D177">
        <v>227.25</v>
      </c>
      <c r="E177">
        <v>248.4</v>
      </c>
      <c r="F177">
        <v>1889079</v>
      </c>
      <c r="G177">
        <v>15059</v>
      </c>
      <c r="H177">
        <v>468177311</v>
      </c>
      <c r="I177">
        <v>35.25</v>
      </c>
      <c r="J177">
        <v>984833</v>
      </c>
      <c r="K177">
        <v>52.13</v>
      </c>
      <c r="L177">
        <v>20.9</v>
      </c>
    </row>
    <row r="178" spans="1:12" x14ac:dyDescent="0.25">
      <c r="A178" s="21">
        <v>38596</v>
      </c>
      <c r="B178">
        <v>250</v>
      </c>
      <c r="C178">
        <v>262.75</v>
      </c>
      <c r="D178">
        <v>237.5</v>
      </c>
      <c r="E178">
        <v>250.35</v>
      </c>
      <c r="F178">
        <v>17158640</v>
      </c>
      <c r="G178">
        <v>13976</v>
      </c>
      <c r="H178">
        <v>4361385936</v>
      </c>
      <c r="I178">
        <v>25.25</v>
      </c>
      <c r="J178">
        <v>16148514</v>
      </c>
      <c r="K178">
        <v>94.11</v>
      </c>
      <c r="L178">
        <v>0.35</v>
      </c>
    </row>
    <row r="179" spans="1:12" x14ac:dyDescent="0.25">
      <c r="A179" s="21">
        <v>38626</v>
      </c>
      <c r="B179">
        <v>251.05</v>
      </c>
      <c r="C179">
        <v>264.5</v>
      </c>
      <c r="D179">
        <v>230</v>
      </c>
      <c r="E179">
        <v>236.85</v>
      </c>
      <c r="F179">
        <v>1658189</v>
      </c>
      <c r="G179">
        <v>12200</v>
      </c>
      <c r="H179">
        <v>418550210</v>
      </c>
      <c r="I179">
        <v>34.5</v>
      </c>
      <c r="J179">
        <v>923796</v>
      </c>
      <c r="K179">
        <v>55.71</v>
      </c>
      <c r="L179">
        <v>-14.2</v>
      </c>
    </row>
    <row r="180" spans="1:12" x14ac:dyDescent="0.25">
      <c r="A180" s="21">
        <v>38657</v>
      </c>
      <c r="B180">
        <v>239.3</v>
      </c>
      <c r="C180">
        <v>278</v>
      </c>
      <c r="D180">
        <v>234.6</v>
      </c>
      <c r="E180">
        <v>262.35000000000002</v>
      </c>
      <c r="F180">
        <v>1203694</v>
      </c>
      <c r="G180">
        <v>12063</v>
      </c>
      <c r="H180">
        <v>317174325</v>
      </c>
      <c r="I180">
        <v>43.4</v>
      </c>
      <c r="J180">
        <v>641646</v>
      </c>
      <c r="K180">
        <v>53.31</v>
      </c>
      <c r="L180">
        <v>23.05</v>
      </c>
    </row>
    <row r="181" spans="1:12" x14ac:dyDescent="0.25">
      <c r="A181" s="21">
        <v>38687</v>
      </c>
      <c r="B181">
        <v>263.8</v>
      </c>
      <c r="C181">
        <v>281.39999999999998</v>
      </c>
      <c r="D181">
        <v>258.10000000000002</v>
      </c>
      <c r="E181">
        <v>269.35000000000002</v>
      </c>
      <c r="F181">
        <v>2212206</v>
      </c>
      <c r="G181">
        <v>18207</v>
      </c>
      <c r="H181">
        <v>600794827</v>
      </c>
      <c r="I181">
        <v>23.3</v>
      </c>
      <c r="J181">
        <v>1013553</v>
      </c>
      <c r="K181">
        <v>45.82</v>
      </c>
      <c r="L181">
        <v>5.55</v>
      </c>
    </row>
    <row r="182" spans="1:12" x14ac:dyDescent="0.25">
      <c r="A182" s="21">
        <v>38718</v>
      </c>
      <c r="B182">
        <v>272.95</v>
      </c>
      <c r="C182">
        <v>356.4</v>
      </c>
      <c r="D182">
        <v>269</v>
      </c>
      <c r="E182">
        <v>341.85</v>
      </c>
      <c r="F182">
        <v>6015734</v>
      </c>
      <c r="G182">
        <v>56505</v>
      </c>
      <c r="H182">
        <v>1962537186</v>
      </c>
      <c r="I182">
        <v>87.4</v>
      </c>
      <c r="J182">
        <v>1271309</v>
      </c>
      <c r="K182">
        <v>21.13</v>
      </c>
      <c r="L182">
        <v>68.900000000000006</v>
      </c>
    </row>
    <row r="183" spans="1:12" x14ac:dyDescent="0.25">
      <c r="A183" s="21">
        <v>38749</v>
      </c>
      <c r="B183">
        <v>340</v>
      </c>
      <c r="C183">
        <v>405.1</v>
      </c>
      <c r="D183">
        <v>340</v>
      </c>
      <c r="E183">
        <v>388.05</v>
      </c>
      <c r="F183">
        <v>10938432</v>
      </c>
      <c r="G183">
        <v>116896</v>
      </c>
      <c r="H183">
        <v>4163555131</v>
      </c>
      <c r="I183">
        <v>65.099999999999994</v>
      </c>
      <c r="J183">
        <v>1711151</v>
      </c>
      <c r="K183">
        <v>15.64</v>
      </c>
      <c r="L183">
        <v>48.05</v>
      </c>
    </row>
    <row r="184" spans="1:12" x14ac:dyDescent="0.25">
      <c r="A184" s="21">
        <v>38777</v>
      </c>
      <c r="B184">
        <v>389.7</v>
      </c>
      <c r="C184">
        <v>436.25</v>
      </c>
      <c r="D184">
        <v>386.1</v>
      </c>
      <c r="E184">
        <v>432.05</v>
      </c>
      <c r="F184">
        <v>3989461</v>
      </c>
      <c r="G184">
        <v>52983</v>
      </c>
      <c r="H184">
        <v>1656145262</v>
      </c>
      <c r="I184">
        <v>50.15</v>
      </c>
      <c r="J184">
        <v>988175</v>
      </c>
      <c r="K184">
        <v>24.77</v>
      </c>
      <c r="L184">
        <v>42.35</v>
      </c>
    </row>
    <row r="185" spans="1:12" x14ac:dyDescent="0.25">
      <c r="A185" s="21">
        <v>38808</v>
      </c>
      <c r="B185">
        <v>432.25</v>
      </c>
      <c r="C185">
        <v>463.9</v>
      </c>
      <c r="D185">
        <v>383.05</v>
      </c>
      <c r="E185">
        <v>435</v>
      </c>
      <c r="F185">
        <v>3761638</v>
      </c>
      <c r="G185">
        <v>53394</v>
      </c>
      <c r="H185">
        <v>1611993481</v>
      </c>
      <c r="I185">
        <v>80.849999999999994</v>
      </c>
      <c r="J185">
        <v>1195790</v>
      </c>
      <c r="K185">
        <v>31.79</v>
      </c>
      <c r="L185">
        <v>2.75</v>
      </c>
    </row>
    <row r="186" spans="1:12" x14ac:dyDescent="0.25">
      <c r="A186" s="21">
        <v>38838</v>
      </c>
      <c r="B186">
        <v>436</v>
      </c>
      <c r="C186">
        <v>462.85</v>
      </c>
      <c r="D186">
        <v>296</v>
      </c>
      <c r="E186">
        <v>365.1</v>
      </c>
      <c r="F186">
        <v>2832103</v>
      </c>
      <c r="G186">
        <v>41246</v>
      </c>
      <c r="H186">
        <v>1146050263</v>
      </c>
      <c r="I186">
        <v>166.85</v>
      </c>
      <c r="J186">
        <v>1241322</v>
      </c>
      <c r="K186">
        <v>43.83</v>
      </c>
      <c r="L186">
        <v>-70.900000000000006</v>
      </c>
    </row>
    <row r="187" spans="1:12" x14ac:dyDescent="0.25">
      <c r="A187" s="21">
        <v>38869</v>
      </c>
      <c r="B187">
        <v>370</v>
      </c>
      <c r="C187">
        <v>399.8</v>
      </c>
      <c r="D187">
        <v>275.14999999999998</v>
      </c>
      <c r="E187">
        <v>388.95</v>
      </c>
      <c r="F187">
        <v>2027834</v>
      </c>
      <c r="G187">
        <v>37745</v>
      </c>
      <c r="H187">
        <v>703146300</v>
      </c>
      <c r="I187">
        <v>124.65</v>
      </c>
      <c r="J187">
        <v>832752</v>
      </c>
      <c r="K187">
        <v>41.07</v>
      </c>
      <c r="L187">
        <v>18.95</v>
      </c>
    </row>
    <row r="188" spans="1:12" x14ac:dyDescent="0.25">
      <c r="A188" s="21">
        <v>38899</v>
      </c>
      <c r="B188">
        <v>389</v>
      </c>
      <c r="C188">
        <v>418.75</v>
      </c>
      <c r="D188">
        <v>355</v>
      </c>
      <c r="E188">
        <v>369.1</v>
      </c>
      <c r="F188">
        <v>3109191</v>
      </c>
      <c r="G188">
        <v>52309</v>
      </c>
      <c r="H188">
        <v>1212533651</v>
      </c>
      <c r="I188">
        <v>63.75</v>
      </c>
      <c r="J188">
        <v>1322244</v>
      </c>
      <c r="K188">
        <v>42.53</v>
      </c>
      <c r="L188">
        <v>-19.899999999999999</v>
      </c>
    </row>
    <row r="189" spans="1:12" x14ac:dyDescent="0.25">
      <c r="A189" s="21">
        <v>38930</v>
      </c>
      <c r="B189">
        <v>369.1</v>
      </c>
      <c r="C189">
        <v>380.95</v>
      </c>
      <c r="D189">
        <v>350.1</v>
      </c>
      <c r="E189">
        <v>362.45</v>
      </c>
      <c r="F189">
        <v>2144713</v>
      </c>
      <c r="G189">
        <v>45007</v>
      </c>
      <c r="H189">
        <v>786812417</v>
      </c>
      <c r="I189">
        <v>30.85</v>
      </c>
      <c r="J189">
        <v>721443</v>
      </c>
      <c r="K189">
        <v>33.64</v>
      </c>
      <c r="L189">
        <v>-6.65</v>
      </c>
    </row>
    <row r="190" spans="1:12" x14ac:dyDescent="0.25">
      <c r="A190" s="21">
        <v>38961</v>
      </c>
      <c r="B190">
        <v>363</v>
      </c>
      <c r="C190">
        <v>386.5</v>
      </c>
      <c r="D190">
        <v>355.3</v>
      </c>
      <c r="E190">
        <v>367.3</v>
      </c>
      <c r="F190">
        <v>2765918</v>
      </c>
      <c r="G190">
        <v>52890</v>
      </c>
      <c r="H190">
        <v>1032022289</v>
      </c>
      <c r="I190">
        <v>31.2</v>
      </c>
      <c r="J190">
        <v>951815</v>
      </c>
      <c r="K190">
        <v>34.409999999999997</v>
      </c>
      <c r="L190">
        <v>4.3</v>
      </c>
    </row>
    <row r="191" spans="1:12" x14ac:dyDescent="0.25">
      <c r="A191" s="21">
        <v>38991</v>
      </c>
      <c r="B191">
        <v>370.8</v>
      </c>
      <c r="C191">
        <v>422</v>
      </c>
      <c r="D191">
        <v>367.25</v>
      </c>
      <c r="E191">
        <v>415.05</v>
      </c>
      <c r="F191">
        <v>2721816</v>
      </c>
      <c r="G191">
        <v>38845</v>
      </c>
      <c r="H191">
        <v>1063152671</v>
      </c>
      <c r="I191">
        <v>54.75</v>
      </c>
      <c r="J191">
        <v>1003524</v>
      </c>
      <c r="K191">
        <v>36.869999999999997</v>
      </c>
      <c r="L191">
        <v>44.25</v>
      </c>
    </row>
    <row r="192" spans="1:12" x14ac:dyDescent="0.25">
      <c r="A192" s="21">
        <v>39022</v>
      </c>
      <c r="B192">
        <v>418.35</v>
      </c>
      <c r="C192">
        <v>429.9</v>
      </c>
      <c r="D192">
        <v>375</v>
      </c>
      <c r="E192">
        <v>381.45</v>
      </c>
      <c r="F192">
        <v>2838694</v>
      </c>
      <c r="G192">
        <v>49259</v>
      </c>
      <c r="H192">
        <v>1154177923</v>
      </c>
      <c r="I192">
        <v>54.9</v>
      </c>
      <c r="J192">
        <v>830354</v>
      </c>
      <c r="K192">
        <v>29.25</v>
      </c>
      <c r="L192">
        <v>-36.9</v>
      </c>
    </row>
    <row r="193" spans="1:12" x14ac:dyDescent="0.25">
      <c r="A193" s="21">
        <v>39052</v>
      </c>
      <c r="B193">
        <v>381.05</v>
      </c>
      <c r="C193">
        <v>403.75</v>
      </c>
      <c r="D193">
        <v>347</v>
      </c>
      <c r="E193">
        <v>388.5</v>
      </c>
      <c r="F193">
        <v>1098147</v>
      </c>
      <c r="G193">
        <v>21238</v>
      </c>
      <c r="H193">
        <v>417746974</v>
      </c>
      <c r="I193">
        <v>56.75</v>
      </c>
      <c r="J193">
        <v>507102</v>
      </c>
      <c r="K193">
        <v>46.18</v>
      </c>
      <c r="L193">
        <v>7.45</v>
      </c>
    </row>
    <row r="194" spans="1:12" x14ac:dyDescent="0.25">
      <c r="A194" s="21">
        <v>39083</v>
      </c>
      <c r="B194">
        <v>388</v>
      </c>
      <c r="C194">
        <v>402</v>
      </c>
      <c r="D194">
        <v>345</v>
      </c>
      <c r="E194">
        <v>349.7</v>
      </c>
      <c r="F194">
        <v>1468098</v>
      </c>
      <c r="G194">
        <v>20043</v>
      </c>
      <c r="H194">
        <v>541688454</v>
      </c>
      <c r="I194">
        <v>57</v>
      </c>
      <c r="J194">
        <v>846406</v>
      </c>
      <c r="K194">
        <v>57.65</v>
      </c>
      <c r="L194">
        <v>-38.299999999999997</v>
      </c>
    </row>
    <row r="195" spans="1:12" x14ac:dyDescent="0.25">
      <c r="A195" s="21">
        <v>39114</v>
      </c>
      <c r="B195">
        <v>351</v>
      </c>
      <c r="C195">
        <v>354.35</v>
      </c>
      <c r="D195">
        <v>298.14999999999998</v>
      </c>
      <c r="E195">
        <v>321.39999999999998</v>
      </c>
      <c r="F195">
        <v>1055076</v>
      </c>
      <c r="G195">
        <v>16917</v>
      </c>
      <c r="H195">
        <v>350519955</v>
      </c>
      <c r="I195">
        <v>56.2</v>
      </c>
      <c r="J195">
        <v>608802</v>
      </c>
      <c r="K195">
        <v>57.7</v>
      </c>
      <c r="L195">
        <v>-29.6</v>
      </c>
    </row>
    <row r="196" spans="1:12" x14ac:dyDescent="0.25">
      <c r="A196" s="21">
        <v>39142</v>
      </c>
      <c r="B196">
        <v>322</v>
      </c>
      <c r="C196">
        <v>342</v>
      </c>
      <c r="D196">
        <v>291</v>
      </c>
      <c r="E196">
        <v>332.4</v>
      </c>
      <c r="F196">
        <v>770358</v>
      </c>
      <c r="G196">
        <v>18833</v>
      </c>
      <c r="H196">
        <v>242922288</v>
      </c>
      <c r="I196">
        <v>51</v>
      </c>
      <c r="J196">
        <v>369598</v>
      </c>
      <c r="K196">
        <v>47.98</v>
      </c>
      <c r="L196">
        <v>10.4</v>
      </c>
    </row>
    <row r="197" spans="1:12" x14ac:dyDescent="0.25">
      <c r="A197" s="21">
        <v>39173</v>
      </c>
      <c r="B197">
        <v>327.55</v>
      </c>
      <c r="C197">
        <v>360</v>
      </c>
      <c r="D197">
        <v>326</v>
      </c>
      <c r="E197">
        <v>344.1</v>
      </c>
      <c r="F197">
        <v>767948</v>
      </c>
      <c r="G197">
        <v>14749</v>
      </c>
      <c r="H197">
        <v>264627951</v>
      </c>
      <c r="I197">
        <v>34</v>
      </c>
      <c r="J197">
        <v>472902</v>
      </c>
      <c r="K197">
        <v>61.58</v>
      </c>
      <c r="L197">
        <v>16.55</v>
      </c>
    </row>
    <row r="198" spans="1:12" x14ac:dyDescent="0.25">
      <c r="A198" s="21">
        <v>39203</v>
      </c>
      <c r="B198">
        <v>349</v>
      </c>
      <c r="C198">
        <v>408</v>
      </c>
      <c r="D198">
        <v>346</v>
      </c>
      <c r="E198">
        <v>363.1</v>
      </c>
      <c r="F198">
        <v>2442318</v>
      </c>
      <c r="G198">
        <v>44889</v>
      </c>
      <c r="H198">
        <v>924796330</v>
      </c>
      <c r="I198">
        <v>62</v>
      </c>
      <c r="J198">
        <v>986129</v>
      </c>
      <c r="K198">
        <v>40.380000000000003</v>
      </c>
      <c r="L198">
        <v>14.1</v>
      </c>
    </row>
    <row r="199" spans="1:12" x14ac:dyDescent="0.25">
      <c r="A199" s="21">
        <v>39234</v>
      </c>
      <c r="B199">
        <v>369.95</v>
      </c>
      <c r="C199">
        <v>382</v>
      </c>
      <c r="D199">
        <v>350.05</v>
      </c>
      <c r="E199">
        <v>369.6</v>
      </c>
      <c r="F199">
        <v>1403816</v>
      </c>
      <c r="G199">
        <v>20236</v>
      </c>
      <c r="H199">
        <v>513100529</v>
      </c>
      <c r="I199">
        <v>31.95</v>
      </c>
      <c r="J199">
        <v>788388</v>
      </c>
      <c r="K199">
        <v>56.16</v>
      </c>
      <c r="L199">
        <v>-0.35</v>
      </c>
    </row>
    <row r="200" spans="1:12" x14ac:dyDescent="0.25">
      <c r="A200" s="21">
        <v>39264</v>
      </c>
      <c r="B200">
        <v>373</v>
      </c>
      <c r="C200">
        <v>415.5</v>
      </c>
      <c r="D200">
        <v>360.55</v>
      </c>
      <c r="E200">
        <v>411.05</v>
      </c>
      <c r="F200">
        <v>3046596</v>
      </c>
      <c r="G200">
        <v>37857</v>
      </c>
      <c r="H200">
        <v>1171360518</v>
      </c>
      <c r="I200">
        <v>54.95</v>
      </c>
      <c r="J200">
        <v>1590418</v>
      </c>
      <c r="K200">
        <v>52.2</v>
      </c>
      <c r="L200">
        <v>38.049999999999997</v>
      </c>
    </row>
    <row r="201" spans="1:12" x14ac:dyDescent="0.25">
      <c r="A201" s="21">
        <v>39295</v>
      </c>
      <c r="B201">
        <v>411.05</v>
      </c>
      <c r="C201">
        <v>416.65</v>
      </c>
      <c r="D201">
        <v>346.5</v>
      </c>
      <c r="E201">
        <v>387.05</v>
      </c>
      <c r="F201">
        <v>2487620</v>
      </c>
      <c r="G201">
        <v>40862</v>
      </c>
      <c r="H201">
        <v>964278382</v>
      </c>
      <c r="I201">
        <v>70.150000000000006</v>
      </c>
      <c r="J201">
        <v>1332287</v>
      </c>
      <c r="K201">
        <v>53.56</v>
      </c>
      <c r="L201">
        <v>-24</v>
      </c>
    </row>
    <row r="202" spans="1:12" x14ac:dyDescent="0.25">
      <c r="A202" s="21">
        <v>39326</v>
      </c>
      <c r="B202">
        <v>388.05</v>
      </c>
      <c r="C202">
        <v>412</v>
      </c>
      <c r="D202">
        <v>385.5</v>
      </c>
      <c r="E202">
        <v>401.9</v>
      </c>
      <c r="F202">
        <v>1649804</v>
      </c>
      <c r="G202">
        <v>27260</v>
      </c>
      <c r="H202">
        <v>664296126</v>
      </c>
      <c r="I202">
        <v>26.5</v>
      </c>
      <c r="J202">
        <v>879003</v>
      </c>
      <c r="K202">
        <v>53.28</v>
      </c>
      <c r="L202">
        <v>13.85</v>
      </c>
    </row>
    <row r="203" spans="1:12" x14ac:dyDescent="0.25">
      <c r="A203" s="21">
        <v>39356</v>
      </c>
      <c r="B203">
        <v>405</v>
      </c>
      <c r="C203">
        <v>434.25</v>
      </c>
      <c r="D203">
        <v>375</v>
      </c>
      <c r="E203">
        <v>384.65</v>
      </c>
      <c r="F203">
        <v>2357836</v>
      </c>
      <c r="G203">
        <v>31555</v>
      </c>
      <c r="H203">
        <v>958003847</v>
      </c>
      <c r="I203">
        <v>59.25</v>
      </c>
      <c r="J203">
        <v>1275374</v>
      </c>
      <c r="K203">
        <v>54.09</v>
      </c>
      <c r="L203">
        <v>-20.350000000000001</v>
      </c>
    </row>
    <row r="204" spans="1:12" x14ac:dyDescent="0.25">
      <c r="A204" s="21">
        <v>39387</v>
      </c>
      <c r="B204">
        <v>389</v>
      </c>
      <c r="C204">
        <v>418.6</v>
      </c>
      <c r="D204">
        <v>369</v>
      </c>
      <c r="E204">
        <v>382.15</v>
      </c>
      <c r="F204">
        <v>2404919</v>
      </c>
      <c r="G204">
        <v>30354</v>
      </c>
      <c r="H204">
        <v>944763767</v>
      </c>
      <c r="I204">
        <v>49.6</v>
      </c>
      <c r="J204">
        <v>1414082</v>
      </c>
      <c r="K204">
        <v>58.8</v>
      </c>
      <c r="L204">
        <v>-6.85</v>
      </c>
    </row>
    <row r="205" spans="1:12" x14ac:dyDescent="0.25">
      <c r="A205" s="21">
        <v>39417</v>
      </c>
      <c r="B205">
        <v>380</v>
      </c>
      <c r="C205">
        <v>455</v>
      </c>
      <c r="D205">
        <v>380</v>
      </c>
      <c r="E205">
        <v>407.45</v>
      </c>
      <c r="F205">
        <v>2437495</v>
      </c>
      <c r="G205">
        <v>11955</v>
      </c>
      <c r="H205">
        <v>960229644</v>
      </c>
      <c r="I205">
        <v>75</v>
      </c>
      <c r="J205">
        <v>2116734</v>
      </c>
      <c r="K205">
        <v>86.84</v>
      </c>
      <c r="L205">
        <v>27.45</v>
      </c>
    </row>
    <row r="206" spans="1:12" x14ac:dyDescent="0.25">
      <c r="A206" s="21">
        <v>39448</v>
      </c>
      <c r="B206">
        <v>409</v>
      </c>
      <c r="C206">
        <v>521</v>
      </c>
      <c r="D206">
        <v>356</v>
      </c>
      <c r="E206">
        <v>419.3</v>
      </c>
      <c r="F206">
        <v>1955043</v>
      </c>
      <c r="G206">
        <v>36448</v>
      </c>
      <c r="H206">
        <v>878170429</v>
      </c>
      <c r="I206">
        <v>165</v>
      </c>
      <c r="J206">
        <v>1035781</v>
      </c>
      <c r="K206">
        <v>52.98</v>
      </c>
      <c r="L206">
        <v>10.3</v>
      </c>
    </row>
    <row r="207" spans="1:12" x14ac:dyDescent="0.25">
      <c r="A207" s="21">
        <v>39479</v>
      </c>
      <c r="B207">
        <v>449</v>
      </c>
      <c r="C207">
        <v>492</v>
      </c>
      <c r="D207">
        <v>362</v>
      </c>
      <c r="E207">
        <v>372.5</v>
      </c>
      <c r="F207">
        <v>635035</v>
      </c>
      <c r="G207">
        <v>13689</v>
      </c>
      <c r="H207">
        <v>246034999</v>
      </c>
      <c r="I207">
        <v>130</v>
      </c>
      <c r="J207">
        <v>395803</v>
      </c>
      <c r="K207">
        <v>62.33</v>
      </c>
      <c r="L207">
        <v>-76.5</v>
      </c>
    </row>
    <row r="208" spans="1:12" x14ac:dyDescent="0.25">
      <c r="A208" s="21">
        <v>39508</v>
      </c>
      <c r="B208">
        <v>373</v>
      </c>
      <c r="C208">
        <v>421.55</v>
      </c>
      <c r="D208">
        <v>365</v>
      </c>
      <c r="E208">
        <v>382.35</v>
      </c>
      <c r="F208">
        <v>2218852</v>
      </c>
      <c r="G208">
        <v>22003</v>
      </c>
      <c r="H208">
        <v>873150136</v>
      </c>
      <c r="I208">
        <v>56.55</v>
      </c>
      <c r="J208">
        <v>1715201</v>
      </c>
      <c r="K208">
        <v>77.3</v>
      </c>
      <c r="L208">
        <v>9.35</v>
      </c>
    </row>
    <row r="209" spans="1:12" x14ac:dyDescent="0.25">
      <c r="A209" s="21">
        <v>39539</v>
      </c>
      <c r="B209">
        <v>385.8</v>
      </c>
      <c r="C209">
        <v>435.95</v>
      </c>
      <c r="D209">
        <v>380</v>
      </c>
      <c r="E209">
        <v>412.2</v>
      </c>
      <c r="F209">
        <v>909167</v>
      </c>
      <c r="G209">
        <v>20728</v>
      </c>
      <c r="H209">
        <v>378135433</v>
      </c>
      <c r="I209">
        <v>55.95</v>
      </c>
      <c r="J209">
        <v>480487</v>
      </c>
      <c r="K209">
        <v>52.85</v>
      </c>
      <c r="L209">
        <v>26.4</v>
      </c>
    </row>
    <row r="210" spans="1:12" x14ac:dyDescent="0.25">
      <c r="A210" s="21">
        <v>39569</v>
      </c>
      <c r="B210">
        <v>418</v>
      </c>
      <c r="C210">
        <v>460</v>
      </c>
      <c r="D210">
        <v>412.15</v>
      </c>
      <c r="E210">
        <v>416</v>
      </c>
      <c r="F210">
        <v>1323889</v>
      </c>
      <c r="G210">
        <v>27377</v>
      </c>
      <c r="H210">
        <v>580576097</v>
      </c>
      <c r="I210">
        <v>47.85</v>
      </c>
      <c r="J210">
        <v>568148</v>
      </c>
      <c r="K210">
        <v>42.92</v>
      </c>
      <c r="L210">
        <v>-2</v>
      </c>
    </row>
    <row r="211" spans="1:12" x14ac:dyDescent="0.25">
      <c r="A211" s="21">
        <v>39600</v>
      </c>
      <c r="B211">
        <v>419</v>
      </c>
      <c r="C211">
        <v>428.5</v>
      </c>
      <c r="D211">
        <v>351</v>
      </c>
      <c r="E211">
        <v>355.55</v>
      </c>
      <c r="F211">
        <v>744934</v>
      </c>
      <c r="G211">
        <v>19612</v>
      </c>
      <c r="H211">
        <v>287548866</v>
      </c>
      <c r="I211">
        <v>77.5</v>
      </c>
      <c r="J211">
        <v>400504</v>
      </c>
      <c r="K211">
        <v>53.76</v>
      </c>
      <c r="L211">
        <v>-63.45</v>
      </c>
    </row>
    <row r="212" spans="1:12" x14ac:dyDescent="0.25">
      <c r="A212" s="21">
        <v>39630</v>
      </c>
      <c r="B212">
        <v>356</v>
      </c>
      <c r="C212">
        <v>396</v>
      </c>
      <c r="D212">
        <v>344</v>
      </c>
      <c r="E212">
        <v>392</v>
      </c>
      <c r="F212">
        <v>839265</v>
      </c>
      <c r="G212">
        <v>21545</v>
      </c>
      <c r="H212">
        <v>307272786</v>
      </c>
      <c r="I212">
        <v>52</v>
      </c>
      <c r="J212">
        <v>405891</v>
      </c>
      <c r="K212">
        <v>48.36</v>
      </c>
      <c r="L212">
        <v>36</v>
      </c>
    </row>
    <row r="213" spans="1:12" x14ac:dyDescent="0.25">
      <c r="A213" s="21">
        <v>39661</v>
      </c>
      <c r="B213">
        <v>396</v>
      </c>
      <c r="C213">
        <v>440.9</v>
      </c>
      <c r="D213">
        <v>391.8</v>
      </c>
      <c r="E213">
        <v>412.2</v>
      </c>
      <c r="F213">
        <v>473395</v>
      </c>
      <c r="G213">
        <v>12707</v>
      </c>
      <c r="H213">
        <v>197738858</v>
      </c>
      <c r="I213">
        <v>49.1</v>
      </c>
      <c r="J213">
        <v>271314</v>
      </c>
      <c r="K213">
        <v>57.31</v>
      </c>
      <c r="L213">
        <v>16.2</v>
      </c>
    </row>
    <row r="214" spans="1:12" x14ac:dyDescent="0.25">
      <c r="A214" s="21">
        <v>39692</v>
      </c>
      <c r="B214">
        <v>412</v>
      </c>
      <c r="C214">
        <v>424.8</v>
      </c>
      <c r="D214">
        <v>356</v>
      </c>
      <c r="E214">
        <v>403.4</v>
      </c>
      <c r="F214">
        <v>847972</v>
      </c>
      <c r="G214">
        <v>17980</v>
      </c>
      <c r="H214">
        <v>332287008</v>
      </c>
      <c r="I214">
        <v>68.8</v>
      </c>
      <c r="J214">
        <v>575702</v>
      </c>
      <c r="K214">
        <v>67.89</v>
      </c>
      <c r="L214">
        <v>-8.6</v>
      </c>
    </row>
    <row r="215" spans="1:12" x14ac:dyDescent="0.25">
      <c r="A215" s="21">
        <v>39722</v>
      </c>
      <c r="B215">
        <v>406</v>
      </c>
      <c r="C215">
        <v>410</v>
      </c>
      <c r="D215">
        <v>341</v>
      </c>
      <c r="E215">
        <v>377.6</v>
      </c>
      <c r="F215">
        <v>909789</v>
      </c>
      <c r="G215">
        <v>18456</v>
      </c>
      <c r="H215">
        <v>346831546</v>
      </c>
      <c r="I215">
        <v>69</v>
      </c>
      <c r="J215">
        <v>656605</v>
      </c>
      <c r="K215">
        <v>72.17</v>
      </c>
      <c r="L215">
        <v>-28.4</v>
      </c>
    </row>
    <row r="216" spans="1:12" x14ac:dyDescent="0.25">
      <c r="A216" s="21">
        <v>39753</v>
      </c>
      <c r="B216">
        <v>386.75</v>
      </c>
      <c r="C216">
        <v>396.05</v>
      </c>
      <c r="D216">
        <v>356.1</v>
      </c>
      <c r="E216">
        <v>385.4</v>
      </c>
      <c r="F216">
        <v>519137</v>
      </c>
      <c r="G216">
        <v>12254</v>
      </c>
      <c r="H216">
        <v>199081618</v>
      </c>
      <c r="I216">
        <v>39.950000000000003</v>
      </c>
      <c r="J216">
        <v>338952</v>
      </c>
      <c r="K216">
        <v>65.290000000000006</v>
      </c>
      <c r="L216">
        <v>-1.35</v>
      </c>
    </row>
    <row r="217" spans="1:12" x14ac:dyDescent="0.25">
      <c r="A217" s="21">
        <v>39783</v>
      </c>
      <c r="B217">
        <v>393.6</v>
      </c>
      <c r="C217">
        <v>413</v>
      </c>
      <c r="D217">
        <v>381</v>
      </c>
      <c r="E217">
        <v>408.1</v>
      </c>
      <c r="F217">
        <v>577934</v>
      </c>
      <c r="G217">
        <v>13425</v>
      </c>
      <c r="H217">
        <v>231573117</v>
      </c>
      <c r="I217">
        <v>32</v>
      </c>
      <c r="J217">
        <v>420440</v>
      </c>
      <c r="K217">
        <v>72.75</v>
      </c>
      <c r="L217">
        <v>14.5</v>
      </c>
    </row>
    <row r="218" spans="1:12" x14ac:dyDescent="0.25">
      <c r="A218" s="21">
        <v>39814</v>
      </c>
      <c r="B218">
        <v>408</v>
      </c>
      <c r="C218">
        <v>432</v>
      </c>
      <c r="D218">
        <v>380</v>
      </c>
      <c r="E218">
        <v>423.25</v>
      </c>
      <c r="F218">
        <v>613703</v>
      </c>
      <c r="G218">
        <v>14529</v>
      </c>
      <c r="H218">
        <v>248401654</v>
      </c>
      <c r="I218">
        <v>52</v>
      </c>
      <c r="J218">
        <v>424870</v>
      </c>
      <c r="K218">
        <v>69.23</v>
      </c>
      <c r="L218">
        <v>15.25</v>
      </c>
    </row>
    <row r="219" spans="1:12" x14ac:dyDescent="0.25">
      <c r="A219" s="21">
        <v>39845</v>
      </c>
      <c r="B219">
        <v>423.25</v>
      </c>
      <c r="C219">
        <v>472</v>
      </c>
      <c r="D219">
        <v>413</v>
      </c>
      <c r="E219">
        <v>463.25</v>
      </c>
      <c r="F219">
        <v>960096</v>
      </c>
      <c r="G219">
        <v>23767</v>
      </c>
      <c r="H219">
        <v>429521967</v>
      </c>
      <c r="I219">
        <v>59</v>
      </c>
      <c r="J219">
        <v>557644</v>
      </c>
      <c r="K219">
        <v>58.08</v>
      </c>
      <c r="L219">
        <v>40</v>
      </c>
    </row>
    <row r="220" spans="1:12" x14ac:dyDescent="0.25">
      <c r="A220" s="21">
        <v>39873</v>
      </c>
      <c r="B220">
        <v>460</v>
      </c>
      <c r="C220">
        <v>473.8</v>
      </c>
      <c r="D220">
        <v>418.6</v>
      </c>
      <c r="E220">
        <v>470.75</v>
      </c>
      <c r="F220">
        <v>1101961</v>
      </c>
      <c r="G220">
        <v>23989</v>
      </c>
      <c r="H220">
        <v>501160738</v>
      </c>
      <c r="I220">
        <v>55.2</v>
      </c>
      <c r="J220">
        <v>683980</v>
      </c>
      <c r="K220">
        <v>62.07</v>
      </c>
      <c r="L220">
        <v>10.75</v>
      </c>
    </row>
    <row r="221" spans="1:12" x14ac:dyDescent="0.25">
      <c r="A221" s="21">
        <v>39904</v>
      </c>
      <c r="B221">
        <v>479.9</v>
      </c>
      <c r="C221">
        <v>491.75</v>
      </c>
      <c r="D221">
        <v>426</v>
      </c>
      <c r="E221">
        <v>476.5</v>
      </c>
      <c r="F221">
        <v>580032</v>
      </c>
      <c r="G221">
        <v>14127</v>
      </c>
      <c r="H221">
        <v>267422063</v>
      </c>
      <c r="I221">
        <v>65.75</v>
      </c>
      <c r="J221">
        <v>345252</v>
      </c>
      <c r="K221">
        <v>59.52</v>
      </c>
      <c r="L221">
        <v>-3.4</v>
      </c>
    </row>
    <row r="222" spans="1:12" x14ac:dyDescent="0.25">
      <c r="A222" s="21">
        <v>39934</v>
      </c>
      <c r="B222">
        <v>485</v>
      </c>
      <c r="C222">
        <v>500</v>
      </c>
      <c r="D222">
        <v>447</v>
      </c>
      <c r="E222">
        <v>474.25</v>
      </c>
      <c r="F222">
        <v>1615244</v>
      </c>
      <c r="G222">
        <v>26933</v>
      </c>
      <c r="H222">
        <v>753686129</v>
      </c>
      <c r="I222">
        <v>53</v>
      </c>
      <c r="J222">
        <v>878306</v>
      </c>
      <c r="K222">
        <v>54.38</v>
      </c>
      <c r="L222">
        <v>-10.75</v>
      </c>
    </row>
    <row r="223" spans="1:12" x14ac:dyDescent="0.25">
      <c r="A223" s="21">
        <v>39965</v>
      </c>
      <c r="B223">
        <v>480</v>
      </c>
      <c r="C223">
        <v>609.79999999999995</v>
      </c>
      <c r="D223">
        <v>468.8</v>
      </c>
      <c r="E223">
        <v>605.9</v>
      </c>
      <c r="F223">
        <v>1840844</v>
      </c>
      <c r="G223">
        <v>35215</v>
      </c>
      <c r="H223">
        <v>990300997</v>
      </c>
      <c r="I223">
        <v>141</v>
      </c>
      <c r="J223">
        <v>1203986</v>
      </c>
      <c r="K223">
        <v>65.400000000000006</v>
      </c>
      <c r="L223">
        <v>125.9</v>
      </c>
    </row>
    <row r="224" spans="1:12" x14ac:dyDescent="0.25">
      <c r="A224" s="21">
        <v>39995</v>
      </c>
      <c r="B224">
        <v>609.95000000000005</v>
      </c>
      <c r="C224">
        <v>686</v>
      </c>
      <c r="D224">
        <v>555.5</v>
      </c>
      <c r="E224">
        <v>667.3</v>
      </c>
      <c r="F224">
        <v>1579766</v>
      </c>
      <c r="G224">
        <v>41999</v>
      </c>
      <c r="H224">
        <v>1030676670</v>
      </c>
      <c r="I224">
        <v>130.5</v>
      </c>
      <c r="J224">
        <v>756661</v>
      </c>
      <c r="K224">
        <v>47.9</v>
      </c>
      <c r="L224">
        <v>57.35</v>
      </c>
    </row>
    <row r="225" spans="1:12" x14ac:dyDescent="0.25">
      <c r="A225" s="21">
        <v>40026</v>
      </c>
      <c r="B225">
        <v>665.05</v>
      </c>
      <c r="C225">
        <v>685</v>
      </c>
      <c r="D225">
        <v>568</v>
      </c>
      <c r="E225">
        <v>607.35</v>
      </c>
      <c r="F225">
        <v>823152</v>
      </c>
      <c r="G225">
        <v>27460</v>
      </c>
      <c r="H225">
        <v>523675049</v>
      </c>
      <c r="I225">
        <v>117</v>
      </c>
      <c r="J225">
        <v>497354</v>
      </c>
      <c r="K225">
        <v>60.42</v>
      </c>
      <c r="L225">
        <v>-57.7</v>
      </c>
    </row>
    <row r="226" spans="1:12" x14ac:dyDescent="0.25">
      <c r="A226" s="21">
        <v>40057</v>
      </c>
      <c r="B226">
        <v>614</v>
      </c>
      <c r="C226">
        <v>649</v>
      </c>
      <c r="D226">
        <v>600</v>
      </c>
      <c r="E226">
        <v>633.20000000000005</v>
      </c>
      <c r="F226">
        <v>894177</v>
      </c>
      <c r="G226">
        <v>18383</v>
      </c>
      <c r="H226">
        <v>556415387</v>
      </c>
      <c r="I226">
        <v>49</v>
      </c>
      <c r="J226">
        <v>620491</v>
      </c>
      <c r="K226">
        <v>69.39</v>
      </c>
      <c r="L226">
        <v>19.2</v>
      </c>
    </row>
    <row r="227" spans="1:12" x14ac:dyDescent="0.25">
      <c r="A227" s="21">
        <v>40087</v>
      </c>
      <c r="B227">
        <v>632.70000000000005</v>
      </c>
      <c r="C227">
        <v>735</v>
      </c>
      <c r="D227">
        <v>618.20000000000005</v>
      </c>
      <c r="E227">
        <v>700.7</v>
      </c>
      <c r="F227">
        <v>801245</v>
      </c>
      <c r="G227">
        <v>28189</v>
      </c>
      <c r="H227">
        <v>545939566</v>
      </c>
      <c r="I227">
        <v>116.8</v>
      </c>
      <c r="J227">
        <v>379342</v>
      </c>
      <c r="K227">
        <v>47.34</v>
      </c>
      <c r="L227">
        <v>68</v>
      </c>
    </row>
    <row r="228" spans="1:12" x14ac:dyDescent="0.25">
      <c r="A228" s="21">
        <v>40118</v>
      </c>
      <c r="B228">
        <v>686.35</v>
      </c>
      <c r="C228">
        <v>709</v>
      </c>
      <c r="D228">
        <v>665</v>
      </c>
      <c r="E228">
        <v>687.35</v>
      </c>
      <c r="F228">
        <v>741797</v>
      </c>
      <c r="G228">
        <v>19090</v>
      </c>
      <c r="H228">
        <v>507014151</v>
      </c>
      <c r="I228">
        <v>44</v>
      </c>
      <c r="J228">
        <v>452435</v>
      </c>
      <c r="K228">
        <v>60.99</v>
      </c>
      <c r="L228">
        <v>1</v>
      </c>
    </row>
    <row r="229" spans="1:12" x14ac:dyDescent="0.25">
      <c r="A229" s="21">
        <v>40148</v>
      </c>
      <c r="B229">
        <v>688</v>
      </c>
      <c r="C229">
        <v>698</v>
      </c>
      <c r="D229">
        <v>632.35</v>
      </c>
      <c r="E229">
        <v>659</v>
      </c>
      <c r="F229">
        <v>500949</v>
      </c>
      <c r="G229">
        <v>11437</v>
      </c>
      <c r="H229">
        <v>338587796</v>
      </c>
      <c r="I229">
        <v>65.650000000000006</v>
      </c>
      <c r="J229">
        <v>332830</v>
      </c>
      <c r="K229">
        <v>66.44</v>
      </c>
      <c r="L229">
        <v>-29</v>
      </c>
    </row>
    <row r="230" spans="1:12" x14ac:dyDescent="0.25">
      <c r="A230" s="21">
        <v>40179</v>
      </c>
      <c r="B230">
        <v>665</v>
      </c>
      <c r="C230">
        <v>720</v>
      </c>
      <c r="D230">
        <v>651.04999999999995</v>
      </c>
      <c r="E230">
        <v>678.55</v>
      </c>
      <c r="F230">
        <v>980554</v>
      </c>
      <c r="G230">
        <v>20560</v>
      </c>
      <c r="H230">
        <v>668673919</v>
      </c>
      <c r="I230">
        <v>68.95</v>
      </c>
      <c r="J230">
        <v>501741</v>
      </c>
      <c r="K230">
        <v>51.17</v>
      </c>
      <c r="L230">
        <v>13.55</v>
      </c>
    </row>
    <row r="231" spans="1:12" x14ac:dyDescent="0.25">
      <c r="A231" s="21">
        <v>40210</v>
      </c>
      <c r="B231">
        <v>677.15</v>
      </c>
      <c r="C231">
        <v>743.7</v>
      </c>
      <c r="D231">
        <v>670</v>
      </c>
      <c r="E231">
        <v>691</v>
      </c>
      <c r="F231">
        <v>1053127</v>
      </c>
      <c r="G231">
        <v>17945</v>
      </c>
      <c r="H231">
        <v>722193614</v>
      </c>
      <c r="I231">
        <v>73.7</v>
      </c>
      <c r="J231">
        <v>808792</v>
      </c>
      <c r="K231">
        <v>76.8</v>
      </c>
      <c r="L231">
        <v>13.85</v>
      </c>
    </row>
    <row r="232" spans="1:12" x14ac:dyDescent="0.25">
      <c r="A232" s="21">
        <v>40238</v>
      </c>
      <c r="B232">
        <v>698</v>
      </c>
      <c r="C232">
        <v>738.8</v>
      </c>
      <c r="D232">
        <v>673.05</v>
      </c>
      <c r="E232">
        <v>675.25</v>
      </c>
      <c r="F232">
        <v>373533</v>
      </c>
      <c r="G232">
        <v>16568</v>
      </c>
      <c r="H232">
        <v>263583789</v>
      </c>
      <c r="I232">
        <v>65.75</v>
      </c>
      <c r="J232">
        <v>191403</v>
      </c>
      <c r="K232">
        <v>51.24</v>
      </c>
      <c r="L232">
        <v>-22.75</v>
      </c>
    </row>
    <row r="233" spans="1:12" x14ac:dyDescent="0.25">
      <c r="A233" s="21">
        <v>40269</v>
      </c>
      <c r="B233">
        <v>678.05</v>
      </c>
      <c r="C233">
        <v>764.5</v>
      </c>
      <c r="D233">
        <v>674.05</v>
      </c>
      <c r="E233">
        <v>740.75</v>
      </c>
      <c r="F233">
        <v>809046</v>
      </c>
      <c r="G233">
        <v>17288</v>
      </c>
      <c r="H233">
        <v>594779139</v>
      </c>
      <c r="I233">
        <v>90.45</v>
      </c>
      <c r="J233">
        <v>547349</v>
      </c>
      <c r="K233">
        <v>67.650000000000006</v>
      </c>
      <c r="L233">
        <v>62.7</v>
      </c>
    </row>
    <row r="234" spans="1:12" x14ac:dyDescent="0.25">
      <c r="A234" s="21">
        <v>40299</v>
      </c>
      <c r="B234">
        <v>741</v>
      </c>
      <c r="C234">
        <v>771.5</v>
      </c>
      <c r="D234">
        <v>691.15</v>
      </c>
      <c r="E234">
        <v>757.65</v>
      </c>
      <c r="F234">
        <v>396641</v>
      </c>
      <c r="G234">
        <v>15682</v>
      </c>
      <c r="H234">
        <v>288380946</v>
      </c>
      <c r="I234">
        <v>80.349999999999994</v>
      </c>
      <c r="J234">
        <v>187364</v>
      </c>
      <c r="K234">
        <v>47.24</v>
      </c>
      <c r="L234">
        <v>16.649999999999999</v>
      </c>
    </row>
    <row r="235" spans="1:12" x14ac:dyDescent="0.25">
      <c r="A235" s="21">
        <v>40330</v>
      </c>
      <c r="B235">
        <v>740.1</v>
      </c>
      <c r="C235">
        <v>862</v>
      </c>
      <c r="D235">
        <v>735.1</v>
      </c>
      <c r="E235">
        <v>838.7</v>
      </c>
      <c r="F235">
        <v>1225704</v>
      </c>
      <c r="G235">
        <v>33750</v>
      </c>
      <c r="H235">
        <v>1002478071</v>
      </c>
      <c r="I235">
        <v>126.9</v>
      </c>
      <c r="J235">
        <v>662720</v>
      </c>
      <c r="K235">
        <v>54.07</v>
      </c>
      <c r="L235">
        <v>98.6</v>
      </c>
    </row>
    <row r="236" spans="1:12" x14ac:dyDescent="0.25">
      <c r="A236" s="21">
        <v>40360</v>
      </c>
      <c r="B236">
        <v>831.25</v>
      </c>
      <c r="C236">
        <v>868</v>
      </c>
      <c r="D236">
        <v>828.05</v>
      </c>
      <c r="E236">
        <v>841.15</v>
      </c>
      <c r="F236">
        <v>877159</v>
      </c>
      <c r="G236">
        <v>18702</v>
      </c>
      <c r="H236">
        <v>742062067</v>
      </c>
      <c r="I236">
        <v>39.950000000000003</v>
      </c>
      <c r="J236">
        <v>630297</v>
      </c>
      <c r="K236">
        <v>71.86</v>
      </c>
      <c r="L236">
        <v>9.9</v>
      </c>
    </row>
    <row r="237" spans="1:12" x14ac:dyDescent="0.25">
      <c r="A237" s="21">
        <v>40391</v>
      </c>
      <c r="B237">
        <v>844</v>
      </c>
      <c r="C237">
        <v>868</v>
      </c>
      <c r="D237">
        <v>791</v>
      </c>
      <c r="E237">
        <v>824.7</v>
      </c>
      <c r="F237">
        <v>448621</v>
      </c>
      <c r="G237">
        <v>15234</v>
      </c>
      <c r="H237">
        <v>374950870</v>
      </c>
      <c r="I237">
        <v>77</v>
      </c>
      <c r="J237">
        <v>260494</v>
      </c>
      <c r="K237">
        <v>58.07</v>
      </c>
      <c r="L237">
        <v>-19.3</v>
      </c>
    </row>
    <row r="238" spans="1:12" x14ac:dyDescent="0.25">
      <c r="A238" s="21">
        <v>40422</v>
      </c>
      <c r="B238">
        <v>832.85</v>
      </c>
      <c r="C238">
        <v>927.5</v>
      </c>
      <c r="D238">
        <v>810.1</v>
      </c>
      <c r="E238">
        <v>872.25</v>
      </c>
      <c r="F238">
        <v>752968</v>
      </c>
      <c r="G238">
        <v>28614</v>
      </c>
      <c r="H238">
        <v>653452821</v>
      </c>
      <c r="I238">
        <v>117.4</v>
      </c>
      <c r="J238">
        <v>275287</v>
      </c>
      <c r="K238">
        <v>36.56</v>
      </c>
      <c r="L238">
        <v>39.4</v>
      </c>
    </row>
    <row r="239" spans="1:12" x14ac:dyDescent="0.25">
      <c r="A239" s="21">
        <v>40452</v>
      </c>
      <c r="B239">
        <v>872.3</v>
      </c>
      <c r="C239">
        <v>902.8</v>
      </c>
      <c r="D239">
        <v>835.1</v>
      </c>
      <c r="E239">
        <v>875</v>
      </c>
      <c r="F239">
        <v>488301</v>
      </c>
      <c r="G239">
        <v>22293</v>
      </c>
      <c r="H239">
        <v>422594275</v>
      </c>
      <c r="I239">
        <v>67.7</v>
      </c>
      <c r="J239">
        <v>201558</v>
      </c>
      <c r="K239">
        <v>41.28</v>
      </c>
      <c r="L239">
        <v>2.7</v>
      </c>
    </row>
    <row r="240" spans="1:12" x14ac:dyDescent="0.25">
      <c r="A240" s="21">
        <v>40483</v>
      </c>
      <c r="B240">
        <v>875</v>
      </c>
      <c r="C240">
        <v>996</v>
      </c>
      <c r="D240">
        <v>815</v>
      </c>
      <c r="E240">
        <v>881.5</v>
      </c>
      <c r="F240">
        <v>661893</v>
      </c>
      <c r="G240">
        <v>28210</v>
      </c>
      <c r="H240">
        <v>602644375</v>
      </c>
      <c r="I240">
        <v>181</v>
      </c>
      <c r="J240">
        <v>212764</v>
      </c>
      <c r="K240">
        <v>32.14</v>
      </c>
      <c r="L240">
        <v>6.5</v>
      </c>
    </row>
    <row r="241" spans="1:12" x14ac:dyDescent="0.25">
      <c r="A241" s="21">
        <v>40513</v>
      </c>
      <c r="B241">
        <v>883.65</v>
      </c>
      <c r="C241">
        <v>894</v>
      </c>
      <c r="D241">
        <v>820</v>
      </c>
      <c r="E241">
        <v>867.8</v>
      </c>
      <c r="F241">
        <v>191150</v>
      </c>
      <c r="G241">
        <v>10013</v>
      </c>
      <c r="H241">
        <v>164510037</v>
      </c>
      <c r="I241">
        <v>74</v>
      </c>
      <c r="J241">
        <v>84144</v>
      </c>
      <c r="K241">
        <v>44.02</v>
      </c>
      <c r="L241">
        <v>-15.85</v>
      </c>
    </row>
    <row r="242" spans="1:12" x14ac:dyDescent="0.25">
      <c r="A242" s="21">
        <v>40544</v>
      </c>
      <c r="B242">
        <v>875.9</v>
      </c>
      <c r="C242">
        <v>876</v>
      </c>
      <c r="D242">
        <v>807</v>
      </c>
      <c r="E242">
        <v>823.7</v>
      </c>
      <c r="F242">
        <v>361641</v>
      </c>
      <c r="G242">
        <v>16675</v>
      </c>
      <c r="H242">
        <v>305211882</v>
      </c>
      <c r="I242">
        <v>69</v>
      </c>
      <c r="J242">
        <v>159031</v>
      </c>
      <c r="K242">
        <v>43.97</v>
      </c>
      <c r="L242">
        <v>-52.2</v>
      </c>
    </row>
    <row r="243" spans="1:12" x14ac:dyDescent="0.25">
      <c r="A243" s="21">
        <v>40575</v>
      </c>
      <c r="B243">
        <v>823.7</v>
      </c>
      <c r="C243">
        <v>836.05</v>
      </c>
      <c r="D243">
        <v>783.2</v>
      </c>
      <c r="E243">
        <v>819.6</v>
      </c>
      <c r="F243">
        <v>467946</v>
      </c>
      <c r="G243">
        <v>11080</v>
      </c>
      <c r="H243">
        <v>378004158</v>
      </c>
      <c r="I243">
        <v>52.85</v>
      </c>
      <c r="J243">
        <v>365335</v>
      </c>
      <c r="K243">
        <v>78.069999999999993</v>
      </c>
      <c r="L243">
        <v>-4.0999999999999996</v>
      </c>
    </row>
    <row r="244" spans="1:12" x14ac:dyDescent="0.25">
      <c r="A244" s="21">
        <v>40603</v>
      </c>
      <c r="B244">
        <v>816.75</v>
      </c>
      <c r="C244">
        <v>859.9</v>
      </c>
      <c r="D244">
        <v>803</v>
      </c>
      <c r="E244">
        <v>814.8</v>
      </c>
      <c r="F244">
        <v>441097</v>
      </c>
      <c r="G244">
        <v>10274</v>
      </c>
      <c r="H244">
        <v>363959243</v>
      </c>
      <c r="I244">
        <v>56.9</v>
      </c>
      <c r="J244">
        <v>301799</v>
      </c>
      <c r="K244">
        <v>68.42</v>
      </c>
      <c r="L244">
        <v>-1.95</v>
      </c>
    </row>
    <row r="245" spans="1:12" x14ac:dyDescent="0.25">
      <c r="A245" s="21">
        <v>40634</v>
      </c>
      <c r="B245">
        <v>820.9</v>
      </c>
      <c r="C245">
        <v>925</v>
      </c>
      <c r="D245">
        <v>818.05</v>
      </c>
      <c r="E245">
        <v>900.3</v>
      </c>
      <c r="F245">
        <v>303831</v>
      </c>
      <c r="G245">
        <v>16731</v>
      </c>
      <c r="H245">
        <v>269028655</v>
      </c>
      <c r="I245">
        <v>106.95</v>
      </c>
      <c r="J245">
        <v>121603</v>
      </c>
      <c r="K245">
        <v>40.020000000000003</v>
      </c>
      <c r="L245">
        <v>79.400000000000006</v>
      </c>
    </row>
    <row r="246" spans="1:12" x14ac:dyDescent="0.25">
      <c r="A246" s="21">
        <v>40664</v>
      </c>
      <c r="B246">
        <v>900</v>
      </c>
      <c r="C246">
        <v>938</v>
      </c>
      <c r="D246">
        <v>875</v>
      </c>
      <c r="E246">
        <v>894.3</v>
      </c>
      <c r="F246">
        <v>429808</v>
      </c>
      <c r="G246">
        <v>14167</v>
      </c>
      <c r="H246">
        <v>390597020</v>
      </c>
      <c r="I246">
        <v>63</v>
      </c>
      <c r="J246">
        <v>272953</v>
      </c>
      <c r="K246">
        <v>63.51</v>
      </c>
      <c r="L246">
        <v>-5.7</v>
      </c>
    </row>
    <row r="247" spans="1:12" x14ac:dyDescent="0.25">
      <c r="A247" s="21">
        <v>40695</v>
      </c>
      <c r="B247">
        <v>896.95</v>
      </c>
      <c r="C247">
        <v>1011.1</v>
      </c>
      <c r="D247">
        <v>881.05</v>
      </c>
      <c r="E247">
        <v>981.35</v>
      </c>
      <c r="F247">
        <v>600603</v>
      </c>
      <c r="G247">
        <v>30775</v>
      </c>
      <c r="H247">
        <v>574830922</v>
      </c>
      <c r="I247">
        <v>130.05000000000001</v>
      </c>
      <c r="J247">
        <v>175573</v>
      </c>
      <c r="K247">
        <v>29.23</v>
      </c>
      <c r="L247">
        <v>84.4</v>
      </c>
    </row>
    <row r="248" spans="1:12" x14ac:dyDescent="0.25">
      <c r="A248" s="21">
        <v>40725</v>
      </c>
      <c r="B248">
        <v>985.4</v>
      </c>
      <c r="C248">
        <v>1030.9000000000001</v>
      </c>
      <c r="D248">
        <v>950</v>
      </c>
      <c r="E248">
        <v>971.9</v>
      </c>
      <c r="F248">
        <v>484450</v>
      </c>
      <c r="G248">
        <v>26443</v>
      </c>
      <c r="H248">
        <v>483453587</v>
      </c>
      <c r="I248">
        <v>80.900000000000006</v>
      </c>
      <c r="J248">
        <v>147873</v>
      </c>
      <c r="K248">
        <v>30.52</v>
      </c>
      <c r="L248">
        <v>-13.5</v>
      </c>
    </row>
    <row r="249" spans="1:12" x14ac:dyDescent="0.25">
      <c r="A249" s="21">
        <v>40756</v>
      </c>
      <c r="B249">
        <v>985</v>
      </c>
      <c r="C249">
        <v>1002</v>
      </c>
      <c r="D249">
        <v>904</v>
      </c>
      <c r="E249">
        <v>954.2</v>
      </c>
      <c r="F249">
        <v>223637</v>
      </c>
      <c r="G249">
        <v>14346</v>
      </c>
      <c r="H249">
        <v>212128097</v>
      </c>
      <c r="I249">
        <v>98</v>
      </c>
      <c r="J249">
        <v>99873</v>
      </c>
      <c r="K249">
        <v>44.66</v>
      </c>
      <c r="L249">
        <v>-30.8</v>
      </c>
    </row>
    <row r="250" spans="1:12" x14ac:dyDescent="0.25">
      <c r="A250" s="21">
        <v>40787</v>
      </c>
      <c r="B250">
        <v>964</v>
      </c>
      <c r="C250">
        <v>1057</v>
      </c>
      <c r="D250">
        <v>952</v>
      </c>
      <c r="E250">
        <v>980.05</v>
      </c>
      <c r="F250">
        <v>299369</v>
      </c>
      <c r="G250">
        <v>16983</v>
      </c>
      <c r="H250">
        <v>298182185</v>
      </c>
      <c r="I250">
        <v>105</v>
      </c>
      <c r="J250">
        <v>124604</v>
      </c>
      <c r="K250">
        <v>41.62</v>
      </c>
      <c r="L250">
        <v>16.05</v>
      </c>
    </row>
    <row r="251" spans="1:12" x14ac:dyDescent="0.25">
      <c r="A251" s="21">
        <v>40817</v>
      </c>
      <c r="B251">
        <v>975</v>
      </c>
      <c r="C251">
        <v>1020</v>
      </c>
      <c r="D251">
        <v>957.1</v>
      </c>
      <c r="E251">
        <v>1002.7</v>
      </c>
      <c r="F251">
        <v>173473</v>
      </c>
      <c r="G251">
        <v>14220</v>
      </c>
      <c r="H251">
        <v>172444831</v>
      </c>
      <c r="I251">
        <v>62.9</v>
      </c>
      <c r="J251">
        <v>61575</v>
      </c>
      <c r="K251">
        <v>35.5</v>
      </c>
      <c r="L251">
        <v>27.7</v>
      </c>
    </row>
    <row r="252" spans="1:12" x14ac:dyDescent="0.25">
      <c r="A252" s="21">
        <v>40848</v>
      </c>
      <c r="B252">
        <v>992.35</v>
      </c>
      <c r="C252">
        <v>1084.3</v>
      </c>
      <c r="D252">
        <v>968.3</v>
      </c>
      <c r="E252">
        <v>999.3</v>
      </c>
      <c r="F252">
        <v>426932</v>
      </c>
      <c r="G252">
        <v>24605</v>
      </c>
      <c r="H252">
        <v>442439330</v>
      </c>
      <c r="I252">
        <v>116</v>
      </c>
      <c r="J252">
        <v>196129</v>
      </c>
      <c r="K252">
        <v>45.94</v>
      </c>
      <c r="L252">
        <v>6.95</v>
      </c>
    </row>
    <row r="253" spans="1:12" x14ac:dyDescent="0.25">
      <c r="A253" s="21">
        <v>40878</v>
      </c>
      <c r="B253">
        <v>1011</v>
      </c>
      <c r="C253">
        <v>1051</v>
      </c>
      <c r="D253">
        <v>978</v>
      </c>
      <c r="E253">
        <v>991.8</v>
      </c>
      <c r="F253">
        <v>199006</v>
      </c>
      <c r="G253">
        <v>15857</v>
      </c>
      <c r="H253">
        <v>201948393</v>
      </c>
      <c r="I253">
        <v>73</v>
      </c>
      <c r="J253">
        <v>84031</v>
      </c>
      <c r="K253">
        <v>42.23</v>
      </c>
      <c r="L253">
        <v>-19.2</v>
      </c>
    </row>
    <row r="254" spans="1:12" x14ac:dyDescent="0.25">
      <c r="A254" s="21">
        <v>40909</v>
      </c>
      <c r="B254">
        <v>995</v>
      </c>
      <c r="C254">
        <v>1013</v>
      </c>
      <c r="D254">
        <v>932</v>
      </c>
      <c r="E254">
        <v>1000.15</v>
      </c>
      <c r="F254">
        <v>648873</v>
      </c>
      <c r="G254">
        <v>23003</v>
      </c>
      <c r="H254">
        <v>634255829</v>
      </c>
      <c r="I254">
        <v>81</v>
      </c>
      <c r="J254">
        <v>422316</v>
      </c>
      <c r="K254">
        <v>65.08</v>
      </c>
      <c r="L254">
        <v>5.15</v>
      </c>
    </row>
    <row r="255" spans="1:12" x14ac:dyDescent="0.25">
      <c r="A255" s="21">
        <v>40940</v>
      </c>
      <c r="B255">
        <v>1000.05</v>
      </c>
      <c r="C255">
        <v>1081</v>
      </c>
      <c r="D255">
        <v>991.1</v>
      </c>
      <c r="E255">
        <v>1049</v>
      </c>
      <c r="F255">
        <v>296957</v>
      </c>
      <c r="G255">
        <v>19360</v>
      </c>
      <c r="H255">
        <v>303587141</v>
      </c>
      <c r="I255">
        <v>89.9</v>
      </c>
      <c r="J255">
        <v>172476</v>
      </c>
      <c r="K255">
        <v>58.08</v>
      </c>
      <c r="L255">
        <v>48.95</v>
      </c>
    </row>
    <row r="256" spans="1:12" x14ac:dyDescent="0.25">
      <c r="A256" s="21">
        <v>40969</v>
      </c>
      <c r="B256">
        <v>1045.0999999999999</v>
      </c>
      <c r="C256">
        <v>1130</v>
      </c>
      <c r="D256">
        <v>1021.55</v>
      </c>
      <c r="E256">
        <v>1116</v>
      </c>
      <c r="F256">
        <v>616720</v>
      </c>
      <c r="G256">
        <v>18406</v>
      </c>
      <c r="H256">
        <v>682153846</v>
      </c>
      <c r="I256">
        <v>108.45</v>
      </c>
      <c r="J256">
        <v>504039</v>
      </c>
      <c r="K256">
        <v>81.73</v>
      </c>
      <c r="L256">
        <v>70.900000000000006</v>
      </c>
    </row>
    <row r="257" spans="1:12" x14ac:dyDescent="0.25">
      <c r="A257" s="21">
        <v>41000</v>
      </c>
      <c r="B257">
        <v>1030</v>
      </c>
      <c r="C257">
        <v>1167</v>
      </c>
      <c r="D257">
        <v>1030</v>
      </c>
      <c r="E257">
        <v>1112.3</v>
      </c>
      <c r="F257">
        <v>133183</v>
      </c>
      <c r="G257">
        <v>10025</v>
      </c>
      <c r="H257">
        <v>151415626</v>
      </c>
      <c r="I257">
        <v>137</v>
      </c>
      <c r="J257">
        <v>63230</v>
      </c>
      <c r="K257">
        <v>47.48</v>
      </c>
      <c r="L257">
        <v>82.3</v>
      </c>
    </row>
    <row r="258" spans="1:12" x14ac:dyDescent="0.25">
      <c r="A258" s="21">
        <v>41030</v>
      </c>
      <c r="B258">
        <v>1125.7</v>
      </c>
      <c r="C258">
        <v>1250</v>
      </c>
      <c r="D258">
        <v>1110</v>
      </c>
      <c r="E258">
        <v>1200.5</v>
      </c>
      <c r="F258">
        <v>312059</v>
      </c>
      <c r="G258">
        <v>19378</v>
      </c>
      <c r="H258">
        <v>374602220</v>
      </c>
      <c r="I258">
        <v>140</v>
      </c>
      <c r="J258">
        <v>152894</v>
      </c>
      <c r="K258">
        <v>49</v>
      </c>
      <c r="L258">
        <v>74.8</v>
      </c>
    </row>
    <row r="259" spans="1:12" x14ac:dyDescent="0.25">
      <c r="A259" s="21">
        <v>41061</v>
      </c>
      <c r="B259">
        <v>1209</v>
      </c>
      <c r="C259">
        <v>1224.25</v>
      </c>
      <c r="D259">
        <v>1098</v>
      </c>
      <c r="E259">
        <v>1193.6500000000001</v>
      </c>
      <c r="F259">
        <v>298246</v>
      </c>
      <c r="G259">
        <v>18765</v>
      </c>
      <c r="H259">
        <v>339057666</v>
      </c>
      <c r="I259">
        <v>126.25</v>
      </c>
      <c r="J259">
        <v>138243</v>
      </c>
      <c r="K259">
        <v>46.35</v>
      </c>
      <c r="L259">
        <v>-15.35</v>
      </c>
    </row>
    <row r="260" spans="1:12" x14ac:dyDescent="0.25">
      <c r="A260" s="21">
        <v>41091</v>
      </c>
      <c r="B260">
        <v>1199.9000000000001</v>
      </c>
      <c r="C260">
        <v>1203.95</v>
      </c>
      <c r="D260">
        <v>1118</v>
      </c>
      <c r="E260">
        <v>1158.55</v>
      </c>
      <c r="F260">
        <v>207046</v>
      </c>
      <c r="G260">
        <v>14049</v>
      </c>
      <c r="H260">
        <v>239728894</v>
      </c>
      <c r="I260">
        <v>85.95</v>
      </c>
      <c r="J260">
        <v>92514</v>
      </c>
      <c r="K260">
        <v>44.68</v>
      </c>
      <c r="L260">
        <v>-41.35</v>
      </c>
    </row>
    <row r="261" spans="1:12" x14ac:dyDescent="0.25">
      <c r="A261" s="21">
        <v>41122</v>
      </c>
      <c r="B261">
        <v>1159</v>
      </c>
      <c r="C261">
        <v>1232.6500000000001</v>
      </c>
      <c r="D261">
        <v>1148.45</v>
      </c>
      <c r="E261">
        <v>1217.6500000000001</v>
      </c>
      <c r="F261">
        <v>230290</v>
      </c>
      <c r="G261">
        <v>10827</v>
      </c>
      <c r="H261">
        <v>273446755</v>
      </c>
      <c r="I261">
        <v>84.2</v>
      </c>
      <c r="J261">
        <v>141512</v>
      </c>
      <c r="K261">
        <v>61.45</v>
      </c>
      <c r="L261">
        <v>58.65</v>
      </c>
    </row>
    <row r="262" spans="1:12" x14ac:dyDescent="0.25">
      <c r="A262" s="21">
        <v>41153</v>
      </c>
      <c r="B262">
        <v>1159.95</v>
      </c>
      <c r="C262">
        <v>1264</v>
      </c>
      <c r="D262">
        <v>1159.95</v>
      </c>
      <c r="E262">
        <v>1206.2</v>
      </c>
      <c r="F262">
        <v>276139</v>
      </c>
      <c r="G262">
        <v>13616</v>
      </c>
      <c r="H262">
        <v>335918528</v>
      </c>
      <c r="I262">
        <v>104.05</v>
      </c>
      <c r="J262">
        <v>164066</v>
      </c>
      <c r="K262">
        <v>59.41</v>
      </c>
      <c r="L262">
        <v>46.25</v>
      </c>
    </row>
    <row r="263" spans="1:12" x14ac:dyDescent="0.25">
      <c r="A263" s="21">
        <v>41183</v>
      </c>
      <c r="B263">
        <v>1208</v>
      </c>
      <c r="C263">
        <v>1301.6500000000001</v>
      </c>
      <c r="D263">
        <v>1191.05</v>
      </c>
      <c r="E263">
        <v>1284.05</v>
      </c>
      <c r="F263">
        <v>221116</v>
      </c>
      <c r="G263">
        <v>15094</v>
      </c>
      <c r="H263">
        <v>275542957</v>
      </c>
      <c r="I263">
        <v>110.6</v>
      </c>
      <c r="J263">
        <v>96334</v>
      </c>
      <c r="K263">
        <v>43.57</v>
      </c>
      <c r="L263">
        <v>76.05</v>
      </c>
    </row>
    <row r="264" spans="1:12" x14ac:dyDescent="0.25">
      <c r="A264" s="21">
        <v>41214</v>
      </c>
      <c r="B264">
        <v>1291.8</v>
      </c>
      <c r="C264">
        <v>1469.9</v>
      </c>
      <c r="D264">
        <v>1266.95</v>
      </c>
      <c r="E264">
        <v>1441.6</v>
      </c>
      <c r="F264">
        <v>334769</v>
      </c>
      <c r="G264">
        <v>19738</v>
      </c>
      <c r="H264">
        <v>453720676</v>
      </c>
      <c r="I264">
        <v>202.95</v>
      </c>
      <c r="J264">
        <v>169921</v>
      </c>
      <c r="K264">
        <v>50.76</v>
      </c>
      <c r="L264">
        <v>149.80000000000001</v>
      </c>
    </row>
    <row r="265" spans="1:12" x14ac:dyDescent="0.25">
      <c r="A265" s="21">
        <v>41244</v>
      </c>
      <c r="B265">
        <v>1450</v>
      </c>
      <c r="C265">
        <v>1577.85</v>
      </c>
      <c r="D265">
        <v>1370.05</v>
      </c>
      <c r="E265">
        <v>1567</v>
      </c>
      <c r="F265">
        <v>491149</v>
      </c>
      <c r="G265">
        <v>25371</v>
      </c>
      <c r="H265">
        <v>712541293</v>
      </c>
      <c r="I265">
        <v>207.8</v>
      </c>
      <c r="J265">
        <v>229030</v>
      </c>
      <c r="K265">
        <v>46.63</v>
      </c>
      <c r="L265">
        <v>117</v>
      </c>
    </row>
    <row r="266" spans="1:12" x14ac:dyDescent="0.25">
      <c r="A266" s="21">
        <v>41275</v>
      </c>
      <c r="B266">
        <v>1572</v>
      </c>
      <c r="C266">
        <v>1580.4</v>
      </c>
      <c r="D266">
        <v>1335</v>
      </c>
      <c r="E266">
        <v>1350.8</v>
      </c>
      <c r="F266">
        <v>446121</v>
      </c>
      <c r="G266">
        <v>39531</v>
      </c>
      <c r="H266">
        <v>647908113</v>
      </c>
      <c r="I266">
        <v>245.4</v>
      </c>
      <c r="J266">
        <v>164909</v>
      </c>
      <c r="K266">
        <v>36.97</v>
      </c>
      <c r="L266">
        <v>-221.2</v>
      </c>
    </row>
    <row r="267" spans="1:12" x14ac:dyDescent="0.25">
      <c r="A267" s="21">
        <v>41306</v>
      </c>
      <c r="B267">
        <v>1350</v>
      </c>
      <c r="C267">
        <v>1378.1</v>
      </c>
      <c r="D267">
        <v>1260</v>
      </c>
      <c r="E267">
        <v>1275.6500000000001</v>
      </c>
      <c r="F267">
        <v>393647</v>
      </c>
      <c r="G267">
        <v>21240</v>
      </c>
      <c r="H267">
        <v>528257477</v>
      </c>
      <c r="I267">
        <v>118.1</v>
      </c>
      <c r="J267">
        <v>245416</v>
      </c>
      <c r="K267">
        <v>62.34</v>
      </c>
      <c r="L267">
        <v>-74.349999999999994</v>
      </c>
    </row>
    <row r="268" spans="1:12" x14ac:dyDescent="0.25">
      <c r="A268" s="21">
        <v>41334</v>
      </c>
      <c r="B268">
        <v>1285.2</v>
      </c>
      <c r="C268">
        <v>1378.1</v>
      </c>
      <c r="D268">
        <v>1227</v>
      </c>
      <c r="E268">
        <v>1246.45</v>
      </c>
      <c r="F268">
        <v>231824</v>
      </c>
      <c r="G268">
        <v>20020</v>
      </c>
      <c r="H268">
        <v>305106148</v>
      </c>
      <c r="I268">
        <v>151.1</v>
      </c>
      <c r="J268">
        <v>80692</v>
      </c>
      <c r="K268">
        <v>34.81</v>
      </c>
      <c r="L268">
        <v>-38.75</v>
      </c>
    </row>
    <row r="269" spans="1:12" x14ac:dyDescent="0.25">
      <c r="A269" s="21">
        <v>41365</v>
      </c>
      <c r="B269">
        <v>1272</v>
      </c>
      <c r="C269">
        <v>1500</v>
      </c>
      <c r="D269">
        <v>1247.5</v>
      </c>
      <c r="E269">
        <v>1469.65</v>
      </c>
      <c r="F269">
        <v>313468</v>
      </c>
      <c r="G269">
        <v>24064</v>
      </c>
      <c r="H269">
        <v>432185732</v>
      </c>
      <c r="I269">
        <v>252.5</v>
      </c>
      <c r="J269">
        <v>90018</v>
      </c>
      <c r="K269">
        <v>28.72</v>
      </c>
      <c r="L269">
        <v>197.65</v>
      </c>
    </row>
    <row r="270" spans="1:12" x14ac:dyDescent="0.25">
      <c r="A270" s="21">
        <v>41395</v>
      </c>
      <c r="B270">
        <v>1462</v>
      </c>
      <c r="C270">
        <v>1555</v>
      </c>
      <c r="D270">
        <v>1400</v>
      </c>
      <c r="E270">
        <v>1453.55</v>
      </c>
      <c r="F270">
        <v>438038</v>
      </c>
      <c r="G270">
        <v>32494</v>
      </c>
      <c r="H270">
        <v>650989530</v>
      </c>
      <c r="I270">
        <v>155</v>
      </c>
      <c r="J270">
        <v>146359</v>
      </c>
      <c r="K270">
        <v>33.409999999999997</v>
      </c>
      <c r="L270">
        <v>-8.4499999999999993</v>
      </c>
    </row>
    <row r="271" spans="1:12" x14ac:dyDescent="0.25">
      <c r="A271" s="21">
        <v>41426</v>
      </c>
      <c r="B271">
        <v>1461.4</v>
      </c>
      <c r="C271">
        <v>1478</v>
      </c>
      <c r="D271">
        <v>1256.5999999999999</v>
      </c>
      <c r="E271">
        <v>1353.45</v>
      </c>
      <c r="F271">
        <v>300422</v>
      </c>
      <c r="G271">
        <v>32536</v>
      </c>
      <c r="H271">
        <v>403989954</v>
      </c>
      <c r="I271">
        <v>221.4</v>
      </c>
      <c r="J271">
        <v>134900</v>
      </c>
      <c r="K271">
        <v>44.9</v>
      </c>
      <c r="L271">
        <v>-107.95</v>
      </c>
    </row>
    <row r="272" spans="1:12" x14ac:dyDescent="0.25">
      <c r="A272" s="21">
        <v>41456</v>
      </c>
      <c r="B272">
        <v>1355</v>
      </c>
      <c r="C272">
        <v>1522.95</v>
      </c>
      <c r="D272">
        <v>1312.55</v>
      </c>
      <c r="E272">
        <v>1370.85</v>
      </c>
      <c r="F272">
        <v>309717</v>
      </c>
      <c r="G272">
        <v>40975</v>
      </c>
      <c r="H272">
        <v>439930116</v>
      </c>
      <c r="I272">
        <v>210.4</v>
      </c>
      <c r="J272">
        <v>109101</v>
      </c>
      <c r="K272">
        <v>35.229999999999997</v>
      </c>
      <c r="L272">
        <v>15.85</v>
      </c>
    </row>
    <row r="273" spans="1:12" x14ac:dyDescent="0.25">
      <c r="A273" s="21">
        <v>41487</v>
      </c>
      <c r="B273">
        <v>1370.8</v>
      </c>
      <c r="C273">
        <v>1370.8</v>
      </c>
      <c r="D273">
        <v>1190.05</v>
      </c>
      <c r="E273">
        <v>1207.8499999999999</v>
      </c>
      <c r="F273">
        <v>447958</v>
      </c>
      <c r="G273">
        <v>29464</v>
      </c>
      <c r="H273">
        <v>562100426</v>
      </c>
      <c r="I273">
        <v>180.75</v>
      </c>
      <c r="J273">
        <v>269504</v>
      </c>
      <c r="K273">
        <v>60.16</v>
      </c>
      <c r="L273">
        <v>-162.94999999999999</v>
      </c>
    </row>
    <row r="274" spans="1:12" x14ac:dyDescent="0.25">
      <c r="A274" s="21">
        <v>41518</v>
      </c>
      <c r="B274">
        <v>1203.2</v>
      </c>
      <c r="C274">
        <v>1314</v>
      </c>
      <c r="D274">
        <v>1194.3</v>
      </c>
      <c r="E274">
        <v>1240.25</v>
      </c>
      <c r="F274">
        <v>594690</v>
      </c>
      <c r="G274">
        <v>33324</v>
      </c>
      <c r="H274">
        <v>738418341</v>
      </c>
      <c r="I274">
        <v>119.7</v>
      </c>
      <c r="J274">
        <v>392606</v>
      </c>
      <c r="K274">
        <v>66.02</v>
      </c>
      <c r="L274">
        <v>37.049999999999997</v>
      </c>
    </row>
    <row r="275" spans="1:12" x14ac:dyDescent="0.25">
      <c r="A275" s="21">
        <v>41548</v>
      </c>
      <c r="B275">
        <v>1239.45</v>
      </c>
      <c r="C275">
        <v>1312</v>
      </c>
      <c r="D275">
        <v>1219</v>
      </c>
      <c r="E275">
        <v>1239.2</v>
      </c>
      <c r="F275">
        <v>621577</v>
      </c>
      <c r="G275">
        <v>53401</v>
      </c>
      <c r="H275">
        <v>778774729</v>
      </c>
      <c r="I275">
        <v>93</v>
      </c>
      <c r="J275">
        <v>362501</v>
      </c>
      <c r="K275">
        <v>58.32</v>
      </c>
      <c r="L275">
        <v>-0.25</v>
      </c>
    </row>
    <row r="276" spans="1:12" x14ac:dyDescent="0.25">
      <c r="A276" s="21">
        <v>41579</v>
      </c>
      <c r="B276">
        <v>1231</v>
      </c>
      <c r="C276">
        <v>1275</v>
      </c>
      <c r="D276">
        <v>1228</v>
      </c>
      <c r="E276">
        <v>1261.4000000000001</v>
      </c>
      <c r="F276">
        <v>192151</v>
      </c>
      <c r="G276">
        <v>20652</v>
      </c>
      <c r="H276">
        <v>240251049</v>
      </c>
      <c r="I276">
        <v>47</v>
      </c>
      <c r="J276">
        <v>88942</v>
      </c>
      <c r="K276">
        <v>46.29</v>
      </c>
      <c r="L276">
        <v>30.4</v>
      </c>
    </row>
    <row r="277" spans="1:12" x14ac:dyDescent="0.25">
      <c r="A277" s="21">
        <v>41609</v>
      </c>
      <c r="B277">
        <v>1270</v>
      </c>
      <c r="C277">
        <v>1369</v>
      </c>
      <c r="D277">
        <v>1251</v>
      </c>
      <c r="E277">
        <v>1352.85</v>
      </c>
      <c r="F277">
        <v>320446</v>
      </c>
      <c r="G277">
        <v>25312</v>
      </c>
      <c r="H277">
        <v>416090876</v>
      </c>
      <c r="I277">
        <v>118</v>
      </c>
      <c r="J277">
        <v>183187</v>
      </c>
      <c r="K277">
        <v>57.17</v>
      </c>
      <c r="L277">
        <v>82.85</v>
      </c>
    </row>
    <row r="278" spans="1:12" x14ac:dyDescent="0.25">
      <c r="A278" s="21">
        <v>41640</v>
      </c>
      <c r="B278">
        <v>1359</v>
      </c>
      <c r="C278">
        <v>1386</v>
      </c>
      <c r="D278">
        <v>1280</v>
      </c>
      <c r="E278">
        <v>1299.8499999999999</v>
      </c>
      <c r="F278">
        <v>228469</v>
      </c>
      <c r="G278">
        <v>23344</v>
      </c>
      <c r="H278">
        <v>303127637</v>
      </c>
      <c r="I278">
        <v>106</v>
      </c>
      <c r="J278">
        <v>97600</v>
      </c>
      <c r="K278">
        <v>42.72</v>
      </c>
      <c r="L278">
        <v>-59.15</v>
      </c>
    </row>
    <row r="279" spans="1:12" x14ac:dyDescent="0.25">
      <c r="A279" s="21">
        <v>41671</v>
      </c>
      <c r="B279">
        <v>1291</v>
      </c>
      <c r="C279">
        <v>1339.05</v>
      </c>
      <c r="D279">
        <v>1286</v>
      </c>
      <c r="E279">
        <v>1312.85</v>
      </c>
      <c r="F279">
        <v>104798</v>
      </c>
      <c r="G279">
        <v>11760</v>
      </c>
      <c r="H279">
        <v>137866946</v>
      </c>
      <c r="I279">
        <v>53.05</v>
      </c>
      <c r="J279">
        <v>50704</v>
      </c>
      <c r="K279">
        <v>48.38</v>
      </c>
      <c r="L279">
        <v>21.85</v>
      </c>
    </row>
    <row r="280" spans="1:12" x14ac:dyDescent="0.25">
      <c r="A280" s="21">
        <v>41699</v>
      </c>
      <c r="B280">
        <v>1317.2</v>
      </c>
      <c r="C280">
        <v>1383.85</v>
      </c>
      <c r="D280">
        <v>1302.3499999999999</v>
      </c>
      <c r="E280">
        <v>1373.45</v>
      </c>
      <c r="F280">
        <v>185083</v>
      </c>
      <c r="G280">
        <v>17743</v>
      </c>
      <c r="H280">
        <v>247505326</v>
      </c>
      <c r="I280">
        <v>81.5</v>
      </c>
      <c r="J280">
        <v>102358</v>
      </c>
      <c r="K280">
        <v>55.3</v>
      </c>
      <c r="L280">
        <v>56.25</v>
      </c>
    </row>
    <row r="281" spans="1:12" x14ac:dyDescent="0.25">
      <c r="A281" s="21">
        <v>41730</v>
      </c>
      <c r="B281">
        <v>1375</v>
      </c>
      <c r="C281">
        <v>1489</v>
      </c>
      <c r="D281">
        <v>1341</v>
      </c>
      <c r="E281">
        <v>1434.2</v>
      </c>
      <c r="F281">
        <v>351249</v>
      </c>
      <c r="G281">
        <v>30709</v>
      </c>
      <c r="H281">
        <v>488406755</v>
      </c>
      <c r="I281">
        <v>148</v>
      </c>
      <c r="J281">
        <v>227342</v>
      </c>
      <c r="K281">
        <v>64.72</v>
      </c>
      <c r="L281">
        <v>59.2</v>
      </c>
    </row>
    <row r="282" spans="1:12" x14ac:dyDescent="0.25">
      <c r="A282" s="21">
        <v>41760</v>
      </c>
      <c r="B282">
        <v>1444</v>
      </c>
      <c r="C282">
        <v>1448</v>
      </c>
      <c r="D282">
        <v>1325</v>
      </c>
      <c r="E282">
        <v>1385.25</v>
      </c>
      <c r="F282">
        <v>303528</v>
      </c>
      <c r="G282">
        <v>38587</v>
      </c>
      <c r="H282">
        <v>418734331</v>
      </c>
      <c r="I282">
        <v>123</v>
      </c>
      <c r="J282">
        <v>120225</v>
      </c>
      <c r="K282">
        <v>39.61</v>
      </c>
      <c r="L282">
        <v>-58.75</v>
      </c>
    </row>
    <row r="283" spans="1:12" x14ac:dyDescent="0.25">
      <c r="A283" s="21">
        <v>41791</v>
      </c>
      <c r="B283">
        <v>1403.9</v>
      </c>
      <c r="C283">
        <v>1600</v>
      </c>
      <c r="D283">
        <v>1380.5</v>
      </c>
      <c r="E283">
        <v>1511.8</v>
      </c>
      <c r="F283">
        <v>319242</v>
      </c>
      <c r="G283">
        <v>38990</v>
      </c>
      <c r="H283">
        <v>478046269</v>
      </c>
      <c r="I283">
        <v>219.5</v>
      </c>
      <c r="J283">
        <v>119584</v>
      </c>
      <c r="K283">
        <v>37.46</v>
      </c>
      <c r="L283">
        <v>107.9</v>
      </c>
    </row>
    <row r="284" spans="1:12" x14ac:dyDescent="0.25">
      <c r="A284" s="21">
        <v>41821</v>
      </c>
      <c r="B284">
        <v>1520</v>
      </c>
      <c r="C284">
        <v>1698</v>
      </c>
      <c r="D284">
        <v>1507</v>
      </c>
      <c r="E284">
        <v>1564.9</v>
      </c>
      <c r="F284">
        <v>308270</v>
      </c>
      <c r="G284">
        <v>39393</v>
      </c>
      <c r="H284">
        <v>498527803</v>
      </c>
      <c r="I284">
        <v>191</v>
      </c>
      <c r="J284">
        <v>113288</v>
      </c>
      <c r="K284">
        <v>36.75</v>
      </c>
      <c r="L284">
        <v>44.9</v>
      </c>
    </row>
    <row r="285" spans="1:12" x14ac:dyDescent="0.25">
      <c r="A285" s="21">
        <v>41852</v>
      </c>
      <c r="B285">
        <v>1571</v>
      </c>
      <c r="C285">
        <v>1586</v>
      </c>
      <c r="D285">
        <v>1446</v>
      </c>
      <c r="E285">
        <v>1539.8</v>
      </c>
      <c r="F285">
        <v>1070886</v>
      </c>
      <c r="G285">
        <v>44264</v>
      </c>
      <c r="H285">
        <v>1606687245</v>
      </c>
      <c r="I285">
        <v>140</v>
      </c>
      <c r="J285">
        <v>872127</v>
      </c>
      <c r="K285">
        <v>81.44</v>
      </c>
      <c r="L285">
        <v>-31.2</v>
      </c>
    </row>
    <row r="286" spans="1:12" x14ac:dyDescent="0.25">
      <c r="A286" s="21">
        <v>41883</v>
      </c>
      <c r="B286">
        <v>1552</v>
      </c>
      <c r="C286">
        <v>1748.5</v>
      </c>
      <c r="D286">
        <v>1520.2</v>
      </c>
      <c r="E286">
        <v>1739.55</v>
      </c>
      <c r="F286">
        <v>473438</v>
      </c>
      <c r="G286">
        <v>46135</v>
      </c>
      <c r="H286">
        <v>759719080</v>
      </c>
      <c r="I286">
        <v>228.3</v>
      </c>
      <c r="J286">
        <v>264856</v>
      </c>
      <c r="K286">
        <v>55.94</v>
      </c>
      <c r="L286">
        <v>187.55</v>
      </c>
    </row>
    <row r="287" spans="1:12" x14ac:dyDescent="0.25">
      <c r="A287" s="21">
        <v>41913</v>
      </c>
      <c r="B287">
        <v>1741.1</v>
      </c>
      <c r="C287">
        <v>1767.3</v>
      </c>
      <c r="D287">
        <v>1680</v>
      </c>
      <c r="E287">
        <v>1692.5</v>
      </c>
      <c r="F287">
        <v>155565</v>
      </c>
      <c r="G287">
        <v>22797</v>
      </c>
      <c r="H287">
        <v>267242156</v>
      </c>
      <c r="I287">
        <v>87.3</v>
      </c>
      <c r="J287">
        <v>82818</v>
      </c>
      <c r="K287">
        <v>53.24</v>
      </c>
      <c r="L287">
        <v>-48.6</v>
      </c>
    </row>
    <row r="288" spans="1:12" x14ac:dyDescent="0.25">
      <c r="A288" s="21">
        <v>41944</v>
      </c>
      <c r="B288">
        <v>1697.9</v>
      </c>
      <c r="C288">
        <v>2050</v>
      </c>
      <c r="D288">
        <v>1685</v>
      </c>
      <c r="E288">
        <v>1859</v>
      </c>
      <c r="F288">
        <v>426749</v>
      </c>
      <c r="G288">
        <v>59500</v>
      </c>
      <c r="H288">
        <v>801465595</v>
      </c>
      <c r="I288">
        <v>365</v>
      </c>
      <c r="J288">
        <v>193508</v>
      </c>
      <c r="K288">
        <v>45.34</v>
      </c>
      <c r="L288">
        <v>161.1</v>
      </c>
    </row>
    <row r="289" spans="1:12" x14ac:dyDescent="0.25">
      <c r="A289" s="21">
        <v>41974</v>
      </c>
      <c r="B289">
        <v>1851</v>
      </c>
      <c r="C289">
        <v>1940</v>
      </c>
      <c r="D289">
        <v>1701.2</v>
      </c>
      <c r="E289">
        <v>1784.25</v>
      </c>
      <c r="F289">
        <v>506589</v>
      </c>
      <c r="G289">
        <v>54567</v>
      </c>
      <c r="H289">
        <v>939518601</v>
      </c>
      <c r="I289">
        <v>238.8</v>
      </c>
      <c r="J289">
        <v>301995</v>
      </c>
      <c r="K289">
        <v>59.61</v>
      </c>
      <c r="L289">
        <v>-66.75</v>
      </c>
    </row>
    <row r="290" spans="1:12" x14ac:dyDescent="0.25">
      <c r="A290" s="21">
        <v>42005</v>
      </c>
      <c r="B290">
        <v>1789</v>
      </c>
      <c r="C290">
        <v>1977</v>
      </c>
      <c r="D290">
        <v>1786.6</v>
      </c>
      <c r="E290">
        <v>1879.75</v>
      </c>
      <c r="F290">
        <v>353277</v>
      </c>
      <c r="G290">
        <v>51531</v>
      </c>
      <c r="H290">
        <v>674510812</v>
      </c>
      <c r="I290">
        <v>190.4</v>
      </c>
      <c r="J290">
        <v>147954</v>
      </c>
      <c r="K290">
        <v>41.88</v>
      </c>
      <c r="L290">
        <v>90.75</v>
      </c>
    </row>
    <row r="291" spans="1:12" x14ac:dyDescent="0.25">
      <c r="A291" s="21">
        <v>42036</v>
      </c>
      <c r="B291">
        <v>1880</v>
      </c>
      <c r="C291">
        <v>1994.7</v>
      </c>
      <c r="D291">
        <v>1805.7</v>
      </c>
      <c r="E291">
        <v>1943.1</v>
      </c>
      <c r="F291">
        <v>304354</v>
      </c>
      <c r="G291">
        <v>48395</v>
      </c>
      <c r="H291">
        <v>580840031</v>
      </c>
      <c r="I291">
        <v>189</v>
      </c>
      <c r="J291">
        <v>90198</v>
      </c>
      <c r="K291">
        <v>29.64</v>
      </c>
      <c r="L291">
        <v>63.1</v>
      </c>
    </row>
    <row r="292" spans="1:12" x14ac:dyDescent="0.25">
      <c r="A292" s="21">
        <v>42064</v>
      </c>
      <c r="B292">
        <v>1949</v>
      </c>
      <c r="C292">
        <v>2139.4</v>
      </c>
      <c r="D292">
        <v>1927.85</v>
      </c>
      <c r="E292">
        <v>2013.45</v>
      </c>
      <c r="F292">
        <v>328719</v>
      </c>
      <c r="G292">
        <v>56854</v>
      </c>
      <c r="H292">
        <v>671914944</v>
      </c>
      <c r="I292">
        <v>211.55</v>
      </c>
      <c r="J292">
        <v>110084</v>
      </c>
      <c r="K292">
        <v>33.49</v>
      </c>
      <c r="L292">
        <v>64.45</v>
      </c>
    </row>
    <row r="293" spans="1:12" x14ac:dyDescent="0.25">
      <c r="A293" s="21">
        <v>42095</v>
      </c>
      <c r="B293">
        <v>1997.9</v>
      </c>
      <c r="C293">
        <v>2198.5</v>
      </c>
      <c r="D293">
        <v>1915</v>
      </c>
      <c r="E293">
        <v>1990.1</v>
      </c>
      <c r="F293">
        <v>277969</v>
      </c>
      <c r="G293">
        <v>52717</v>
      </c>
      <c r="H293">
        <v>571956169</v>
      </c>
      <c r="I293">
        <v>283.5</v>
      </c>
      <c r="J293">
        <v>103816</v>
      </c>
      <c r="K293">
        <v>37.35</v>
      </c>
      <c r="L293">
        <v>-7.8</v>
      </c>
    </row>
    <row r="294" spans="1:12" x14ac:dyDescent="0.25">
      <c r="A294" s="21">
        <v>42125</v>
      </c>
      <c r="B294">
        <v>2002.5</v>
      </c>
      <c r="C294">
        <v>2110</v>
      </c>
      <c r="D294">
        <v>1950.25</v>
      </c>
      <c r="E294">
        <v>2000.55</v>
      </c>
      <c r="F294">
        <v>381745</v>
      </c>
      <c r="G294">
        <v>37454</v>
      </c>
      <c r="H294">
        <v>777492181</v>
      </c>
      <c r="I294">
        <v>159.75</v>
      </c>
      <c r="J294">
        <v>128773</v>
      </c>
      <c r="K294">
        <v>33.729999999999997</v>
      </c>
      <c r="L294">
        <v>-1.95</v>
      </c>
    </row>
    <row r="295" spans="1:12" x14ac:dyDescent="0.25">
      <c r="A295" s="21">
        <v>42156</v>
      </c>
      <c r="B295">
        <v>2005</v>
      </c>
      <c r="C295">
        <v>2045.5</v>
      </c>
      <c r="D295">
        <v>1863</v>
      </c>
      <c r="E295">
        <v>2034.4</v>
      </c>
      <c r="F295">
        <v>450839</v>
      </c>
      <c r="G295">
        <v>26404</v>
      </c>
      <c r="H295">
        <v>880719335</v>
      </c>
      <c r="I295">
        <v>182.5</v>
      </c>
      <c r="J295">
        <v>238450</v>
      </c>
      <c r="K295">
        <v>52.89</v>
      </c>
      <c r="L295">
        <v>29.4</v>
      </c>
    </row>
    <row r="296" spans="1:12" x14ac:dyDescent="0.25">
      <c r="A296" s="21">
        <v>42186</v>
      </c>
      <c r="B296">
        <v>2035</v>
      </c>
      <c r="C296">
        <v>2099.5</v>
      </c>
      <c r="D296">
        <v>1952.55</v>
      </c>
      <c r="E296">
        <v>1998.95</v>
      </c>
      <c r="F296">
        <v>378407</v>
      </c>
      <c r="G296">
        <v>29972</v>
      </c>
      <c r="H296">
        <v>771443179</v>
      </c>
      <c r="I296">
        <v>146.94999999999999</v>
      </c>
      <c r="J296">
        <v>105534</v>
      </c>
      <c r="K296">
        <v>27.89</v>
      </c>
      <c r="L296">
        <v>-36.049999999999997</v>
      </c>
    </row>
    <row r="297" spans="1:12" x14ac:dyDescent="0.25">
      <c r="A297" s="21">
        <v>42217</v>
      </c>
      <c r="B297">
        <v>2000</v>
      </c>
      <c r="C297">
        <v>2058</v>
      </c>
      <c r="D297">
        <v>1852.1</v>
      </c>
      <c r="E297">
        <v>1954.2</v>
      </c>
      <c r="F297">
        <v>458823</v>
      </c>
      <c r="G297">
        <v>34690</v>
      </c>
      <c r="H297">
        <v>911510272</v>
      </c>
      <c r="I297">
        <v>205.9</v>
      </c>
      <c r="J297">
        <v>186431</v>
      </c>
      <c r="K297">
        <v>40.630000000000003</v>
      </c>
      <c r="L297">
        <v>-45.8</v>
      </c>
    </row>
    <row r="298" spans="1:12" x14ac:dyDescent="0.25">
      <c r="A298" s="21">
        <v>42248</v>
      </c>
      <c r="B298">
        <v>1951</v>
      </c>
      <c r="C298">
        <v>2000</v>
      </c>
      <c r="D298">
        <v>928</v>
      </c>
      <c r="E298">
        <v>960.55</v>
      </c>
      <c r="F298">
        <v>2596911</v>
      </c>
      <c r="G298">
        <v>53485</v>
      </c>
      <c r="H298">
        <v>3952005361</v>
      </c>
      <c r="I298">
        <v>1072</v>
      </c>
      <c r="J298">
        <v>2168107</v>
      </c>
      <c r="K298">
        <v>83.49</v>
      </c>
      <c r="L298">
        <v>-990.45</v>
      </c>
    </row>
    <row r="299" spans="1:12" x14ac:dyDescent="0.25">
      <c r="A299" s="21">
        <v>42278</v>
      </c>
      <c r="B299">
        <v>965</v>
      </c>
      <c r="C299">
        <v>993</v>
      </c>
      <c r="D299">
        <v>896.25</v>
      </c>
      <c r="E299">
        <v>956.35</v>
      </c>
      <c r="F299">
        <v>792996</v>
      </c>
      <c r="G299">
        <v>44887</v>
      </c>
      <c r="H299">
        <v>752602219</v>
      </c>
      <c r="I299">
        <v>96.75</v>
      </c>
      <c r="J299">
        <v>364017</v>
      </c>
      <c r="K299">
        <v>45.9</v>
      </c>
      <c r="L299">
        <v>-8.65</v>
      </c>
    </row>
    <row r="300" spans="1:12" x14ac:dyDescent="0.25">
      <c r="A300" s="21">
        <v>42309</v>
      </c>
      <c r="B300">
        <v>960</v>
      </c>
      <c r="C300">
        <v>976.8</v>
      </c>
      <c r="D300">
        <v>911.25</v>
      </c>
      <c r="E300">
        <v>970.65</v>
      </c>
      <c r="F300">
        <v>404197</v>
      </c>
      <c r="G300">
        <v>23606</v>
      </c>
      <c r="H300">
        <v>384331319</v>
      </c>
      <c r="I300">
        <v>65.55</v>
      </c>
      <c r="J300">
        <v>196712</v>
      </c>
      <c r="K300">
        <v>48.67</v>
      </c>
      <c r="L300">
        <v>10.65</v>
      </c>
    </row>
    <row r="301" spans="1:12" x14ac:dyDescent="0.25">
      <c r="A301" s="21">
        <v>42339</v>
      </c>
      <c r="B301">
        <v>975</v>
      </c>
      <c r="C301">
        <v>1009</v>
      </c>
      <c r="D301">
        <v>958</v>
      </c>
      <c r="E301">
        <v>970.35</v>
      </c>
      <c r="F301">
        <v>416301</v>
      </c>
      <c r="G301">
        <v>29379</v>
      </c>
      <c r="H301">
        <v>409891420</v>
      </c>
      <c r="I301">
        <v>51</v>
      </c>
      <c r="J301">
        <v>162128</v>
      </c>
      <c r="K301">
        <v>38.94</v>
      </c>
      <c r="L301">
        <v>-4.6500000000000004</v>
      </c>
    </row>
    <row r="302" spans="1:12" x14ac:dyDescent="0.25">
      <c r="A302" s="21">
        <v>42370</v>
      </c>
      <c r="B302">
        <v>965</v>
      </c>
      <c r="C302">
        <v>981</v>
      </c>
      <c r="D302">
        <v>848</v>
      </c>
      <c r="E302">
        <v>856.4</v>
      </c>
      <c r="F302">
        <v>1203332</v>
      </c>
      <c r="G302">
        <v>54791</v>
      </c>
      <c r="H302">
        <v>1076194950</v>
      </c>
      <c r="I302">
        <v>133</v>
      </c>
      <c r="J302">
        <v>711227</v>
      </c>
      <c r="K302">
        <v>59.1</v>
      </c>
      <c r="L302">
        <v>-108.6</v>
      </c>
    </row>
    <row r="303" spans="1:12" x14ac:dyDescent="0.25">
      <c r="A303" s="21">
        <v>42401</v>
      </c>
      <c r="B303">
        <v>860</v>
      </c>
      <c r="C303">
        <v>869.8</v>
      </c>
      <c r="D303">
        <v>810</v>
      </c>
      <c r="E303">
        <v>821.95</v>
      </c>
      <c r="F303">
        <v>664793</v>
      </c>
      <c r="G303">
        <v>33376</v>
      </c>
      <c r="H303">
        <v>554459236</v>
      </c>
      <c r="I303">
        <v>59.8</v>
      </c>
      <c r="J303">
        <v>389309</v>
      </c>
      <c r="K303">
        <v>58.56</v>
      </c>
      <c r="L303">
        <v>-38.049999999999997</v>
      </c>
    </row>
    <row r="304" spans="1:12" x14ac:dyDescent="0.25">
      <c r="A304" s="21">
        <v>42430</v>
      </c>
      <c r="B304">
        <v>827</v>
      </c>
      <c r="C304">
        <v>858</v>
      </c>
      <c r="D304">
        <v>791</v>
      </c>
      <c r="E304">
        <v>827.65</v>
      </c>
      <c r="F304">
        <v>822539</v>
      </c>
      <c r="G304">
        <v>46163</v>
      </c>
      <c r="H304">
        <v>683988685</v>
      </c>
      <c r="I304">
        <v>67</v>
      </c>
      <c r="J304">
        <v>316736</v>
      </c>
      <c r="K304">
        <v>38.51</v>
      </c>
      <c r="L304">
        <v>0.65</v>
      </c>
    </row>
    <row r="305" spans="1:12" x14ac:dyDescent="0.25">
      <c r="A305" s="21">
        <v>42461</v>
      </c>
      <c r="B305">
        <v>828</v>
      </c>
      <c r="C305">
        <v>866.85</v>
      </c>
      <c r="D305">
        <v>812</v>
      </c>
      <c r="E305">
        <v>841.45</v>
      </c>
      <c r="F305">
        <v>362604</v>
      </c>
      <c r="G305">
        <v>31057</v>
      </c>
      <c r="H305">
        <v>303912560</v>
      </c>
      <c r="I305">
        <v>54.85</v>
      </c>
      <c r="J305">
        <v>144394</v>
      </c>
      <c r="K305">
        <v>39.82</v>
      </c>
      <c r="L305">
        <v>13.45</v>
      </c>
    </row>
    <row r="306" spans="1:12" x14ac:dyDescent="0.25">
      <c r="A306" s="21">
        <v>42491</v>
      </c>
      <c r="B306">
        <v>841.65</v>
      </c>
      <c r="C306">
        <v>865</v>
      </c>
      <c r="D306">
        <v>787.6</v>
      </c>
      <c r="E306">
        <v>858.7</v>
      </c>
      <c r="F306">
        <v>723662</v>
      </c>
      <c r="G306">
        <v>40865</v>
      </c>
      <c r="H306">
        <v>600945174</v>
      </c>
      <c r="I306">
        <v>77.400000000000006</v>
      </c>
      <c r="J306">
        <v>264975</v>
      </c>
      <c r="K306">
        <v>36.619999999999997</v>
      </c>
      <c r="L306">
        <v>17.05</v>
      </c>
    </row>
    <row r="307" spans="1:12" x14ac:dyDescent="0.25">
      <c r="A307" s="21">
        <v>42522</v>
      </c>
      <c r="B307">
        <v>861</v>
      </c>
      <c r="C307">
        <v>923</v>
      </c>
      <c r="D307">
        <v>847.05</v>
      </c>
      <c r="E307">
        <v>918.7</v>
      </c>
      <c r="F307">
        <v>520874</v>
      </c>
      <c r="G307">
        <v>34975</v>
      </c>
      <c r="H307">
        <v>456841802</v>
      </c>
      <c r="I307">
        <v>75.95</v>
      </c>
      <c r="J307">
        <v>201984</v>
      </c>
      <c r="K307">
        <v>38.78</v>
      </c>
      <c r="L307">
        <v>57.7</v>
      </c>
    </row>
    <row r="308" spans="1:12" x14ac:dyDescent="0.25">
      <c r="A308" s="21">
        <v>42552</v>
      </c>
      <c r="B308">
        <v>920.1</v>
      </c>
      <c r="C308">
        <v>971</v>
      </c>
      <c r="D308">
        <v>909.35</v>
      </c>
      <c r="E308">
        <v>933.05</v>
      </c>
      <c r="F308">
        <v>1008524</v>
      </c>
      <c r="G308">
        <v>28434</v>
      </c>
      <c r="H308">
        <v>939764605</v>
      </c>
      <c r="I308">
        <v>61.65</v>
      </c>
      <c r="J308">
        <v>736109</v>
      </c>
      <c r="K308">
        <v>72.989999999999995</v>
      </c>
      <c r="L308">
        <v>12.95</v>
      </c>
    </row>
    <row r="309" spans="1:12" x14ac:dyDescent="0.25">
      <c r="A309" s="21">
        <v>42583</v>
      </c>
      <c r="B309">
        <v>937</v>
      </c>
      <c r="C309">
        <v>1032.8499999999999</v>
      </c>
      <c r="D309">
        <v>931.75</v>
      </c>
      <c r="E309">
        <v>950.75</v>
      </c>
      <c r="F309">
        <v>899589</v>
      </c>
      <c r="G309">
        <v>55775</v>
      </c>
      <c r="H309">
        <v>873612449</v>
      </c>
      <c r="I309">
        <v>101.1</v>
      </c>
      <c r="J309">
        <v>237083</v>
      </c>
      <c r="K309">
        <v>26.35</v>
      </c>
      <c r="L309">
        <v>13.75</v>
      </c>
    </row>
    <row r="310" spans="1:12" x14ac:dyDescent="0.25">
      <c r="A310" s="21">
        <v>42614</v>
      </c>
      <c r="B310">
        <v>949</v>
      </c>
      <c r="C310">
        <v>997.85</v>
      </c>
      <c r="D310">
        <v>943.8</v>
      </c>
      <c r="E310">
        <v>970.9</v>
      </c>
      <c r="F310">
        <v>457985</v>
      </c>
      <c r="G310">
        <v>26597</v>
      </c>
      <c r="H310">
        <v>445388355</v>
      </c>
      <c r="I310">
        <v>54.05</v>
      </c>
      <c r="J310">
        <v>208401</v>
      </c>
      <c r="K310">
        <v>45.5</v>
      </c>
      <c r="L310">
        <v>21.9</v>
      </c>
    </row>
    <row r="311" spans="1:12" x14ac:dyDescent="0.25">
      <c r="A311" s="21">
        <v>42644</v>
      </c>
      <c r="B311">
        <v>977.9</v>
      </c>
      <c r="C311">
        <v>998.8</v>
      </c>
      <c r="D311">
        <v>909</v>
      </c>
      <c r="E311">
        <v>972.25</v>
      </c>
      <c r="F311">
        <v>580844</v>
      </c>
      <c r="G311">
        <v>29098</v>
      </c>
      <c r="H311">
        <v>553106666</v>
      </c>
      <c r="I311">
        <v>89.8</v>
      </c>
      <c r="J311">
        <v>309539</v>
      </c>
      <c r="K311">
        <v>53.29</v>
      </c>
      <c r="L311">
        <v>-5.65</v>
      </c>
    </row>
    <row r="312" spans="1:12" x14ac:dyDescent="0.25">
      <c r="A312" s="21">
        <v>42675</v>
      </c>
      <c r="B312">
        <v>967.65</v>
      </c>
      <c r="C312">
        <v>1031.5999999999999</v>
      </c>
      <c r="D312">
        <v>880</v>
      </c>
      <c r="E312">
        <v>934.15</v>
      </c>
      <c r="F312">
        <v>574621</v>
      </c>
      <c r="G312">
        <v>44240</v>
      </c>
      <c r="H312">
        <v>553318755</v>
      </c>
      <c r="I312">
        <v>151.6</v>
      </c>
      <c r="J312">
        <v>178347</v>
      </c>
      <c r="K312">
        <v>31.04</v>
      </c>
      <c r="L312">
        <v>-33.5</v>
      </c>
    </row>
    <row r="313" spans="1:12" x14ac:dyDescent="0.25">
      <c r="A313" s="21">
        <v>42705</v>
      </c>
      <c r="B313">
        <v>936</v>
      </c>
      <c r="C313">
        <v>946.5</v>
      </c>
      <c r="D313">
        <v>861.9</v>
      </c>
      <c r="E313">
        <v>905.6</v>
      </c>
      <c r="F313">
        <v>274661</v>
      </c>
      <c r="G313">
        <v>25384</v>
      </c>
      <c r="H313">
        <v>250128092</v>
      </c>
      <c r="I313">
        <v>84.6</v>
      </c>
      <c r="J313">
        <v>111195</v>
      </c>
      <c r="K313">
        <v>40.479999999999997</v>
      </c>
      <c r="L313">
        <v>-30.4</v>
      </c>
    </row>
    <row r="314" spans="1:12" x14ac:dyDescent="0.25">
      <c r="A314" s="21">
        <v>42736</v>
      </c>
      <c r="B314">
        <v>902.55</v>
      </c>
      <c r="C314">
        <v>924</v>
      </c>
      <c r="D314">
        <v>863</v>
      </c>
      <c r="E314">
        <v>887.2</v>
      </c>
      <c r="F314">
        <v>683112</v>
      </c>
      <c r="G314">
        <v>32126</v>
      </c>
      <c r="H314">
        <v>611592246</v>
      </c>
      <c r="I314">
        <v>61</v>
      </c>
      <c r="J314">
        <v>443596</v>
      </c>
      <c r="K314">
        <v>64.94</v>
      </c>
      <c r="L314">
        <v>-15.35</v>
      </c>
    </row>
    <row r="315" spans="1:12" x14ac:dyDescent="0.25">
      <c r="A315" s="21">
        <v>42767</v>
      </c>
      <c r="B315">
        <v>887</v>
      </c>
      <c r="C315">
        <v>929.25</v>
      </c>
      <c r="D315">
        <v>877.5</v>
      </c>
      <c r="E315">
        <v>900.5</v>
      </c>
      <c r="F315">
        <v>476430</v>
      </c>
      <c r="G315">
        <v>27333</v>
      </c>
      <c r="H315">
        <v>427462117</v>
      </c>
      <c r="I315">
        <v>51.75</v>
      </c>
      <c r="J315">
        <v>225085</v>
      </c>
      <c r="K315">
        <v>47.24</v>
      </c>
      <c r="L315">
        <v>13.5</v>
      </c>
    </row>
    <row r="316" spans="1:12" x14ac:dyDescent="0.25">
      <c r="A316" s="21">
        <v>42795</v>
      </c>
      <c r="B316">
        <v>897</v>
      </c>
      <c r="C316">
        <v>1016.35</v>
      </c>
      <c r="D316">
        <v>889.05</v>
      </c>
      <c r="E316">
        <v>998.35</v>
      </c>
      <c r="F316">
        <v>837042</v>
      </c>
      <c r="G316">
        <v>37572</v>
      </c>
      <c r="H316">
        <v>804113926</v>
      </c>
      <c r="I316">
        <v>127.3</v>
      </c>
      <c r="J316">
        <v>459047</v>
      </c>
      <c r="K316">
        <v>54.84</v>
      </c>
      <c r="L316">
        <v>101.35</v>
      </c>
    </row>
    <row r="317" spans="1:12" x14ac:dyDescent="0.25">
      <c r="A317" s="21">
        <v>42826</v>
      </c>
      <c r="B317">
        <v>999</v>
      </c>
      <c r="C317">
        <v>1047.05</v>
      </c>
      <c r="D317">
        <v>980</v>
      </c>
      <c r="E317">
        <v>1038.25</v>
      </c>
      <c r="F317">
        <v>369562</v>
      </c>
      <c r="G317">
        <v>22404</v>
      </c>
      <c r="H317">
        <v>376746161</v>
      </c>
      <c r="I317">
        <v>67.05</v>
      </c>
      <c r="J317">
        <v>202476</v>
      </c>
      <c r="K317">
        <v>54.79</v>
      </c>
      <c r="L317">
        <v>39.25</v>
      </c>
    </row>
    <row r="318" spans="1:12" x14ac:dyDescent="0.25">
      <c r="A318" s="21">
        <v>42856</v>
      </c>
      <c r="B318">
        <v>1035</v>
      </c>
      <c r="C318">
        <v>1048.7</v>
      </c>
      <c r="D318">
        <v>970</v>
      </c>
      <c r="E318">
        <v>1012.45</v>
      </c>
      <c r="F318">
        <v>537559</v>
      </c>
      <c r="G318">
        <v>28942</v>
      </c>
      <c r="H318">
        <v>541333375</v>
      </c>
      <c r="I318">
        <v>78.7</v>
      </c>
      <c r="J318">
        <v>154807</v>
      </c>
      <c r="K318">
        <v>28.8</v>
      </c>
      <c r="L318">
        <v>-22.55</v>
      </c>
    </row>
    <row r="319" spans="1:12" x14ac:dyDescent="0.25">
      <c r="A319" s="21">
        <v>42887</v>
      </c>
      <c r="B319">
        <v>1014</v>
      </c>
      <c r="C319">
        <v>1120</v>
      </c>
      <c r="D319">
        <v>1009.55</v>
      </c>
      <c r="E319">
        <v>1111.5999999999999</v>
      </c>
      <c r="F319">
        <v>1780425</v>
      </c>
      <c r="G319">
        <v>28251</v>
      </c>
      <c r="H319">
        <v>1916142294</v>
      </c>
      <c r="I319">
        <v>110.45</v>
      </c>
      <c r="J319">
        <v>1460273</v>
      </c>
      <c r="K319">
        <v>82.02</v>
      </c>
      <c r="L319">
        <v>97.6</v>
      </c>
    </row>
    <row r="320" spans="1:12" x14ac:dyDescent="0.25">
      <c r="A320" s="21">
        <v>42917</v>
      </c>
      <c r="B320">
        <v>1120</v>
      </c>
      <c r="C320">
        <v>1132.9000000000001</v>
      </c>
      <c r="D320">
        <v>1059.75</v>
      </c>
      <c r="E320">
        <v>1079</v>
      </c>
      <c r="F320">
        <v>823298</v>
      </c>
      <c r="G320">
        <v>19051</v>
      </c>
      <c r="H320">
        <v>888976101</v>
      </c>
      <c r="I320">
        <v>73.150000000000006</v>
      </c>
      <c r="J320">
        <v>604206</v>
      </c>
      <c r="K320">
        <v>73.39</v>
      </c>
      <c r="L320">
        <v>-41</v>
      </c>
    </row>
    <row r="321" spans="1:12" x14ac:dyDescent="0.25">
      <c r="A321" s="21">
        <v>42948</v>
      </c>
      <c r="B321">
        <v>1080</v>
      </c>
      <c r="C321">
        <v>1117</v>
      </c>
      <c r="D321">
        <v>1028</v>
      </c>
      <c r="E321">
        <v>1111.6500000000001</v>
      </c>
      <c r="F321">
        <v>667805</v>
      </c>
      <c r="G321">
        <v>22992</v>
      </c>
      <c r="H321">
        <v>720303613</v>
      </c>
      <c r="I321">
        <v>89</v>
      </c>
      <c r="J321">
        <v>327354</v>
      </c>
      <c r="K321">
        <v>49.02</v>
      </c>
      <c r="L321">
        <v>31.65</v>
      </c>
    </row>
    <row r="322" spans="1:12" x14ac:dyDescent="0.25">
      <c r="A322" s="21">
        <v>42979</v>
      </c>
      <c r="B322">
        <v>1115</v>
      </c>
      <c r="C322">
        <v>1175.5</v>
      </c>
      <c r="D322">
        <v>1050.3499999999999</v>
      </c>
      <c r="E322">
        <v>1058.4000000000001</v>
      </c>
      <c r="F322">
        <v>307406</v>
      </c>
      <c r="G322">
        <v>16526</v>
      </c>
      <c r="H322">
        <v>346110998</v>
      </c>
      <c r="I322">
        <v>125.15</v>
      </c>
      <c r="J322">
        <v>100381</v>
      </c>
      <c r="K322">
        <v>32.65</v>
      </c>
      <c r="L322">
        <v>-56.6</v>
      </c>
    </row>
    <row r="323" spans="1:12" x14ac:dyDescent="0.25">
      <c r="A323" s="21">
        <v>43009</v>
      </c>
      <c r="B323">
        <v>1060</v>
      </c>
      <c r="C323">
        <v>1123.45</v>
      </c>
      <c r="D323">
        <v>1026.3</v>
      </c>
      <c r="E323">
        <v>1063.3499999999999</v>
      </c>
      <c r="F323">
        <v>364370</v>
      </c>
      <c r="G323">
        <v>20214</v>
      </c>
      <c r="H323">
        <v>388635959</v>
      </c>
      <c r="I323">
        <v>97.15</v>
      </c>
      <c r="J323">
        <v>159503</v>
      </c>
      <c r="K323">
        <v>43.78</v>
      </c>
      <c r="L323">
        <v>3.35</v>
      </c>
    </row>
    <row r="324" spans="1:12" x14ac:dyDescent="0.25">
      <c r="A324" s="21">
        <v>43040</v>
      </c>
      <c r="B324">
        <v>1064</v>
      </c>
      <c r="C324">
        <v>1067</v>
      </c>
      <c r="D324">
        <v>1016.8</v>
      </c>
      <c r="E324">
        <v>1037</v>
      </c>
      <c r="F324">
        <v>764559</v>
      </c>
      <c r="G324">
        <v>19309</v>
      </c>
      <c r="H324">
        <v>797391836</v>
      </c>
      <c r="I324">
        <v>50.2</v>
      </c>
      <c r="J324">
        <v>495737</v>
      </c>
      <c r="K324">
        <v>64.84</v>
      </c>
      <c r="L324">
        <v>-27</v>
      </c>
    </row>
    <row r="325" spans="1:12" x14ac:dyDescent="0.25">
      <c r="A325" s="21">
        <v>43070</v>
      </c>
      <c r="B325">
        <v>1039.7</v>
      </c>
      <c r="C325">
        <v>1103</v>
      </c>
      <c r="D325">
        <v>1022.5</v>
      </c>
      <c r="E325">
        <v>1095.5999999999999</v>
      </c>
      <c r="F325">
        <v>317227</v>
      </c>
      <c r="G325">
        <v>15668</v>
      </c>
      <c r="H325">
        <v>340219898</v>
      </c>
      <c r="I325">
        <v>80.5</v>
      </c>
      <c r="J325">
        <v>161314</v>
      </c>
      <c r="K325">
        <v>50.85</v>
      </c>
      <c r="L325">
        <v>55.9</v>
      </c>
    </row>
    <row r="326" spans="1:12" x14ac:dyDescent="0.25">
      <c r="A326" s="21">
        <v>43101</v>
      </c>
      <c r="B326">
        <v>1095</v>
      </c>
      <c r="C326">
        <v>1174</v>
      </c>
      <c r="D326">
        <v>1086</v>
      </c>
      <c r="E326">
        <v>1120.45</v>
      </c>
      <c r="F326">
        <v>501881</v>
      </c>
      <c r="G326">
        <v>19635</v>
      </c>
      <c r="H326">
        <v>563500278</v>
      </c>
      <c r="I326">
        <v>88</v>
      </c>
      <c r="J326">
        <v>155814</v>
      </c>
      <c r="K326">
        <v>31.05</v>
      </c>
      <c r="L326">
        <v>25.45</v>
      </c>
    </row>
    <row r="327" spans="1:12" x14ac:dyDescent="0.25">
      <c r="A327" s="21">
        <v>43132</v>
      </c>
      <c r="B327">
        <v>1125</v>
      </c>
      <c r="C327">
        <v>1137.25</v>
      </c>
      <c r="D327">
        <v>1031</v>
      </c>
      <c r="E327">
        <v>1040.5999999999999</v>
      </c>
      <c r="F327">
        <v>578884</v>
      </c>
      <c r="G327">
        <v>13698</v>
      </c>
      <c r="H327">
        <v>637696566</v>
      </c>
      <c r="I327">
        <v>106.25</v>
      </c>
      <c r="J327">
        <v>408684</v>
      </c>
      <c r="K327">
        <v>70.599999999999994</v>
      </c>
      <c r="L327">
        <v>-84.4</v>
      </c>
    </row>
    <row r="328" spans="1:12" x14ac:dyDescent="0.25">
      <c r="A328" s="21">
        <v>43160</v>
      </c>
      <c r="B328">
        <v>1045</v>
      </c>
      <c r="C328">
        <v>1065</v>
      </c>
      <c r="D328">
        <v>1022.5</v>
      </c>
      <c r="E328">
        <v>1057.7</v>
      </c>
      <c r="F328">
        <v>1264997</v>
      </c>
      <c r="G328">
        <v>14820</v>
      </c>
      <c r="H328">
        <v>1312929890</v>
      </c>
      <c r="I328">
        <v>42.5</v>
      </c>
      <c r="J328">
        <v>1082671</v>
      </c>
      <c r="K328">
        <v>85.59</v>
      </c>
      <c r="L328">
        <v>12.7</v>
      </c>
    </row>
    <row r="329" spans="1:12" x14ac:dyDescent="0.25">
      <c r="A329" s="21">
        <v>43191</v>
      </c>
      <c r="B329">
        <v>1063.9000000000001</v>
      </c>
      <c r="C329">
        <v>1133.3499999999999</v>
      </c>
      <c r="D329">
        <v>1052.25</v>
      </c>
      <c r="E329">
        <v>1124.1500000000001</v>
      </c>
      <c r="F329">
        <v>321757</v>
      </c>
      <c r="G329">
        <v>13282</v>
      </c>
      <c r="H329">
        <v>351769831</v>
      </c>
      <c r="I329">
        <v>81.099999999999994</v>
      </c>
      <c r="J329">
        <v>199896</v>
      </c>
      <c r="K329">
        <v>62.13</v>
      </c>
      <c r="L329">
        <v>60.25</v>
      </c>
    </row>
    <row r="330" spans="1:12" x14ac:dyDescent="0.25">
      <c r="A330" s="21">
        <v>43221</v>
      </c>
      <c r="B330">
        <v>1127</v>
      </c>
      <c r="C330">
        <v>1285</v>
      </c>
      <c r="D330">
        <v>1075</v>
      </c>
      <c r="E330">
        <v>1248.95</v>
      </c>
      <c r="F330">
        <v>1055548</v>
      </c>
      <c r="G330">
        <v>35417</v>
      </c>
      <c r="H330">
        <v>1277204200</v>
      </c>
      <c r="I330">
        <v>210</v>
      </c>
      <c r="J330">
        <v>495839</v>
      </c>
      <c r="K330">
        <v>46.97</v>
      </c>
      <c r="L330">
        <v>121.95</v>
      </c>
    </row>
    <row r="331" spans="1:12" x14ac:dyDescent="0.25">
      <c r="A331" s="21">
        <v>43252</v>
      </c>
      <c r="B331">
        <v>1258</v>
      </c>
      <c r="C331">
        <v>1262</v>
      </c>
      <c r="D331">
        <v>1145</v>
      </c>
      <c r="E331">
        <v>1182.95</v>
      </c>
      <c r="F331">
        <v>278333</v>
      </c>
      <c r="G331">
        <v>15092</v>
      </c>
      <c r="H331">
        <v>337610340</v>
      </c>
      <c r="I331">
        <v>117</v>
      </c>
      <c r="J331">
        <v>118716</v>
      </c>
      <c r="K331">
        <v>42.65</v>
      </c>
      <c r="L331">
        <v>-75.05</v>
      </c>
    </row>
    <row r="332" spans="1:12" x14ac:dyDescent="0.25">
      <c r="A332" s="21">
        <v>43282</v>
      </c>
      <c r="B332">
        <v>1185</v>
      </c>
      <c r="C332">
        <v>1185</v>
      </c>
      <c r="D332">
        <v>1067.5</v>
      </c>
      <c r="E332">
        <v>1141.2</v>
      </c>
      <c r="F332">
        <v>1078937</v>
      </c>
      <c r="G332">
        <v>31265</v>
      </c>
      <c r="H332">
        <v>1230623818</v>
      </c>
      <c r="I332">
        <v>117.5</v>
      </c>
      <c r="J332">
        <v>743504</v>
      </c>
      <c r="K332">
        <v>68.91</v>
      </c>
      <c r="L332">
        <v>-43.8</v>
      </c>
    </row>
    <row r="333" spans="1:12" x14ac:dyDescent="0.25">
      <c r="A333" s="21">
        <v>43313</v>
      </c>
      <c r="B333">
        <v>1141</v>
      </c>
      <c r="C333">
        <v>1193.1500000000001</v>
      </c>
      <c r="D333">
        <v>1111.5</v>
      </c>
      <c r="E333">
        <v>1168.3499999999999</v>
      </c>
      <c r="F333">
        <v>858328</v>
      </c>
      <c r="G333">
        <v>23963</v>
      </c>
      <c r="H333">
        <v>991589160</v>
      </c>
      <c r="I333">
        <v>81.650000000000006</v>
      </c>
      <c r="J333">
        <v>590471</v>
      </c>
      <c r="K333">
        <v>68.790000000000006</v>
      </c>
      <c r="L333">
        <v>27.35</v>
      </c>
    </row>
    <row r="334" spans="1:12" x14ac:dyDescent="0.25">
      <c r="A334" s="21">
        <v>43344</v>
      </c>
      <c r="B334">
        <v>1170.95</v>
      </c>
      <c r="C334">
        <v>1199.2</v>
      </c>
      <c r="D334">
        <v>1056.5999999999999</v>
      </c>
      <c r="E334">
        <v>1085</v>
      </c>
      <c r="F334">
        <v>1242261</v>
      </c>
      <c r="G334">
        <v>23298</v>
      </c>
      <c r="H334">
        <v>1397798761</v>
      </c>
      <c r="I334">
        <v>142.6</v>
      </c>
      <c r="J334">
        <v>968863</v>
      </c>
      <c r="K334">
        <v>77.989999999999995</v>
      </c>
      <c r="L334">
        <v>-85.95</v>
      </c>
    </row>
    <row r="335" spans="1:12" x14ac:dyDescent="0.25">
      <c r="A335" s="21">
        <v>43374</v>
      </c>
      <c r="B335">
        <v>1085</v>
      </c>
      <c r="C335">
        <v>1149.45</v>
      </c>
      <c r="D335">
        <v>1020.1</v>
      </c>
      <c r="E335">
        <v>1116.9000000000001</v>
      </c>
      <c r="F335">
        <v>386240</v>
      </c>
      <c r="G335">
        <v>24221</v>
      </c>
      <c r="H335">
        <v>423137568</v>
      </c>
      <c r="I335">
        <v>129.35</v>
      </c>
      <c r="J335">
        <v>82591</v>
      </c>
      <c r="K335">
        <v>21.38</v>
      </c>
      <c r="L335">
        <v>31.9</v>
      </c>
    </row>
    <row r="336" spans="1:12" x14ac:dyDescent="0.25">
      <c r="A336" s="21">
        <v>43405</v>
      </c>
      <c r="B336">
        <v>1115</v>
      </c>
      <c r="C336">
        <v>1261</v>
      </c>
      <c r="D336">
        <v>1087</v>
      </c>
      <c r="E336">
        <v>1217.25</v>
      </c>
      <c r="F336">
        <v>287523</v>
      </c>
      <c r="G336">
        <v>17512</v>
      </c>
      <c r="H336">
        <v>335081951</v>
      </c>
      <c r="I336">
        <v>174</v>
      </c>
      <c r="J336">
        <v>97794</v>
      </c>
      <c r="K336">
        <v>34.01</v>
      </c>
      <c r="L336">
        <v>102.25</v>
      </c>
    </row>
    <row r="337" spans="1:12" x14ac:dyDescent="0.25">
      <c r="A337" s="21">
        <v>43435</v>
      </c>
      <c r="B337">
        <v>1241.5999999999999</v>
      </c>
      <c r="C337">
        <v>1349.5</v>
      </c>
      <c r="D337">
        <v>1182.95</v>
      </c>
      <c r="E337">
        <v>1341.6</v>
      </c>
      <c r="F337">
        <v>554368</v>
      </c>
      <c r="G337">
        <v>26054</v>
      </c>
      <c r="H337">
        <v>712223979</v>
      </c>
      <c r="I337">
        <v>166.55</v>
      </c>
      <c r="J337">
        <v>194878</v>
      </c>
      <c r="K337">
        <v>35.15</v>
      </c>
      <c r="L337">
        <v>100</v>
      </c>
    </row>
    <row r="338" spans="1:12" x14ac:dyDescent="0.25">
      <c r="A338" s="21">
        <v>43466</v>
      </c>
      <c r="B338">
        <v>1365.2</v>
      </c>
      <c r="C338">
        <v>1365.2</v>
      </c>
      <c r="D338">
        <v>1254.8</v>
      </c>
      <c r="E338">
        <v>1279.6500000000001</v>
      </c>
      <c r="F338">
        <v>1106890</v>
      </c>
      <c r="G338">
        <v>23144</v>
      </c>
      <c r="H338">
        <v>1447117389</v>
      </c>
      <c r="I338">
        <v>110.4</v>
      </c>
      <c r="J338">
        <v>725376</v>
      </c>
      <c r="K338">
        <v>65.53</v>
      </c>
      <c r="L338">
        <v>-85.55</v>
      </c>
    </row>
    <row r="339" spans="1:12" x14ac:dyDescent="0.25">
      <c r="A339" s="21">
        <v>43497</v>
      </c>
      <c r="B339">
        <v>1280</v>
      </c>
      <c r="C339">
        <v>1316.95</v>
      </c>
      <c r="D339">
        <v>1205.9000000000001</v>
      </c>
      <c r="E339">
        <v>1255.25</v>
      </c>
      <c r="F339">
        <v>825671</v>
      </c>
      <c r="G339">
        <v>17303</v>
      </c>
      <c r="H339">
        <v>1042069121</v>
      </c>
      <c r="I339">
        <v>111.05</v>
      </c>
      <c r="J339">
        <v>595402</v>
      </c>
      <c r="K339">
        <v>72.11</v>
      </c>
      <c r="L339">
        <v>-24.75</v>
      </c>
    </row>
    <row r="340" spans="1:12" x14ac:dyDescent="0.25">
      <c r="A340" s="21">
        <v>43525</v>
      </c>
      <c r="B340">
        <v>1260</v>
      </c>
      <c r="C340">
        <v>1306.8</v>
      </c>
      <c r="D340">
        <v>1227.05</v>
      </c>
      <c r="E340">
        <v>1258.45</v>
      </c>
      <c r="F340">
        <v>638871</v>
      </c>
      <c r="G340">
        <v>15445</v>
      </c>
      <c r="H340">
        <v>807386404</v>
      </c>
      <c r="I340">
        <v>79.75</v>
      </c>
      <c r="J340">
        <v>400675</v>
      </c>
      <c r="K340">
        <v>62.72</v>
      </c>
      <c r="L340">
        <v>-1.55</v>
      </c>
    </row>
    <row r="341" spans="1:12" x14ac:dyDescent="0.25">
      <c r="A341" s="21">
        <v>43556</v>
      </c>
      <c r="B341">
        <v>1266.05</v>
      </c>
      <c r="C341">
        <v>1281.3</v>
      </c>
      <c r="D341">
        <v>1190</v>
      </c>
      <c r="E341">
        <v>1207.45</v>
      </c>
      <c r="F341">
        <v>316470</v>
      </c>
      <c r="G341">
        <v>12008</v>
      </c>
      <c r="H341">
        <v>386045998</v>
      </c>
      <c r="I341">
        <v>91.3</v>
      </c>
      <c r="J341">
        <v>120541</v>
      </c>
      <c r="K341">
        <v>38.090000000000003</v>
      </c>
      <c r="L341">
        <v>-58.6</v>
      </c>
    </row>
    <row r="342" spans="1:12" x14ac:dyDescent="0.25">
      <c r="A342" s="21">
        <v>43586</v>
      </c>
      <c r="B342">
        <v>1215</v>
      </c>
      <c r="C342">
        <v>1223.55</v>
      </c>
      <c r="D342">
        <v>1104</v>
      </c>
      <c r="E342">
        <v>1152.0999999999999</v>
      </c>
      <c r="F342">
        <v>658559</v>
      </c>
      <c r="G342">
        <v>21704</v>
      </c>
      <c r="H342">
        <v>761034758</v>
      </c>
      <c r="I342">
        <v>119.55</v>
      </c>
      <c r="J342">
        <v>117016</v>
      </c>
      <c r="K342">
        <v>17.77</v>
      </c>
      <c r="L342">
        <v>-62.9</v>
      </c>
    </row>
    <row r="343" spans="1:12" x14ac:dyDescent="0.25">
      <c r="A343" s="21">
        <v>43617</v>
      </c>
      <c r="B343">
        <v>1156</v>
      </c>
      <c r="C343">
        <v>1189.5</v>
      </c>
      <c r="D343">
        <v>1121.55</v>
      </c>
      <c r="E343">
        <v>1127.3</v>
      </c>
      <c r="F343">
        <v>401272</v>
      </c>
      <c r="G343">
        <v>14227</v>
      </c>
      <c r="H343">
        <v>461734235</v>
      </c>
      <c r="I343">
        <v>67.95</v>
      </c>
      <c r="J343">
        <v>119940</v>
      </c>
      <c r="K343">
        <v>29.89</v>
      </c>
      <c r="L343">
        <v>-28.7</v>
      </c>
    </row>
    <row r="344" spans="1:12" x14ac:dyDescent="0.25">
      <c r="A344" s="21">
        <v>43647</v>
      </c>
      <c r="B344">
        <v>1130.3499999999999</v>
      </c>
      <c r="C344">
        <v>1220.9000000000001</v>
      </c>
      <c r="D344">
        <v>1120.6500000000001</v>
      </c>
      <c r="E344">
        <v>1190.5</v>
      </c>
      <c r="F344">
        <v>749232</v>
      </c>
      <c r="G344">
        <v>28832</v>
      </c>
      <c r="H344">
        <v>876060497</v>
      </c>
      <c r="I344">
        <v>100.25</v>
      </c>
      <c r="J344">
        <v>227682</v>
      </c>
      <c r="K344">
        <v>30.39</v>
      </c>
      <c r="L344">
        <v>60.15</v>
      </c>
    </row>
    <row r="345" spans="1:12" x14ac:dyDescent="0.25">
      <c r="A345" s="21">
        <v>43678</v>
      </c>
      <c r="B345">
        <v>1192</v>
      </c>
      <c r="C345">
        <v>1278</v>
      </c>
      <c r="D345">
        <v>1164.8499999999999</v>
      </c>
      <c r="E345">
        <v>1274.3499999999999</v>
      </c>
      <c r="F345">
        <v>423113</v>
      </c>
      <c r="G345">
        <v>24219</v>
      </c>
      <c r="H345">
        <v>513230497</v>
      </c>
      <c r="I345">
        <v>113.15</v>
      </c>
      <c r="J345">
        <v>129074</v>
      </c>
      <c r="K345">
        <v>30.51</v>
      </c>
      <c r="L345">
        <v>82.35</v>
      </c>
    </row>
    <row r="346" spans="1:12" x14ac:dyDescent="0.25">
      <c r="A346" s="21">
        <v>43709</v>
      </c>
      <c r="B346">
        <v>1274.3499999999999</v>
      </c>
      <c r="C346">
        <v>1587.7</v>
      </c>
      <c r="D346">
        <v>1225.1500000000001</v>
      </c>
      <c r="E346">
        <v>1505.05</v>
      </c>
      <c r="F346">
        <v>911103</v>
      </c>
      <c r="G346">
        <v>40092</v>
      </c>
      <c r="H346">
        <v>1255481242</v>
      </c>
      <c r="I346">
        <v>362.55</v>
      </c>
      <c r="J346">
        <v>198583</v>
      </c>
      <c r="K346">
        <v>21.8</v>
      </c>
      <c r="L346">
        <v>230.7</v>
      </c>
    </row>
    <row r="347" spans="1:12" x14ac:dyDescent="0.25">
      <c r="A347" s="21">
        <v>43739</v>
      </c>
      <c r="B347">
        <v>1507</v>
      </c>
      <c r="C347">
        <v>1586</v>
      </c>
      <c r="D347">
        <v>1436.15</v>
      </c>
      <c r="E347">
        <v>1548.4</v>
      </c>
      <c r="F347">
        <v>549410</v>
      </c>
      <c r="G347">
        <v>35949</v>
      </c>
      <c r="H347">
        <v>838053836</v>
      </c>
      <c r="I347">
        <v>149.85</v>
      </c>
      <c r="J347">
        <v>130256</v>
      </c>
      <c r="K347">
        <v>23.71</v>
      </c>
      <c r="L347">
        <v>41.4</v>
      </c>
    </row>
    <row r="348" spans="1:12" x14ac:dyDescent="0.25">
      <c r="A348" s="21">
        <v>43770</v>
      </c>
      <c r="B348">
        <v>1557.55</v>
      </c>
      <c r="C348">
        <v>1641</v>
      </c>
      <c r="D348">
        <v>1454.8</v>
      </c>
      <c r="E348">
        <v>1474.7</v>
      </c>
      <c r="F348">
        <v>1571585</v>
      </c>
      <c r="G348">
        <v>50840</v>
      </c>
      <c r="H348">
        <v>2448689557</v>
      </c>
      <c r="I348">
        <v>186.2</v>
      </c>
      <c r="J348">
        <v>826100</v>
      </c>
      <c r="K348">
        <v>52.56</v>
      </c>
      <c r="L348">
        <v>-82.85</v>
      </c>
    </row>
    <row r="349" spans="1:12" x14ac:dyDescent="0.25">
      <c r="A349" s="21">
        <v>43800</v>
      </c>
      <c r="B349">
        <v>1478</v>
      </c>
      <c r="C349">
        <v>1498.9</v>
      </c>
      <c r="D349">
        <v>1441</v>
      </c>
      <c r="E349">
        <v>1460.5</v>
      </c>
      <c r="F349">
        <v>646421</v>
      </c>
      <c r="G349">
        <v>22297</v>
      </c>
      <c r="H349">
        <v>947201239</v>
      </c>
      <c r="I349">
        <v>57.9</v>
      </c>
      <c r="J349">
        <v>197138</v>
      </c>
      <c r="K349">
        <v>30.5</v>
      </c>
      <c r="L349">
        <v>-17.5</v>
      </c>
    </row>
    <row r="350" spans="1:12" x14ac:dyDescent="0.25">
      <c r="A350" s="21">
        <v>43831</v>
      </c>
      <c r="B350">
        <v>1462</v>
      </c>
      <c r="C350">
        <v>1530</v>
      </c>
      <c r="D350">
        <v>1323.6</v>
      </c>
      <c r="E350">
        <v>1328.45</v>
      </c>
      <c r="F350">
        <v>736600</v>
      </c>
      <c r="G350">
        <v>38302</v>
      </c>
      <c r="H350">
        <v>1080091595</v>
      </c>
      <c r="I350">
        <v>206.4</v>
      </c>
      <c r="J350">
        <v>138403</v>
      </c>
      <c r="K350">
        <v>18.79</v>
      </c>
      <c r="L350">
        <v>-133.55000000000001</v>
      </c>
    </row>
    <row r="351" spans="1:12" x14ac:dyDescent="0.25">
      <c r="A351" s="21">
        <v>43862</v>
      </c>
      <c r="B351">
        <v>1340</v>
      </c>
      <c r="C351">
        <v>1394.9</v>
      </c>
      <c r="D351">
        <v>1280.8</v>
      </c>
      <c r="E351">
        <v>1284.95</v>
      </c>
      <c r="F351">
        <v>649127</v>
      </c>
      <c r="G351">
        <v>29295</v>
      </c>
      <c r="H351">
        <v>873936180</v>
      </c>
      <c r="I351">
        <v>114.1</v>
      </c>
      <c r="J351">
        <v>379343</v>
      </c>
      <c r="K351">
        <v>58.44</v>
      </c>
      <c r="L351">
        <v>-55.05</v>
      </c>
    </row>
    <row r="352" spans="1:12" x14ac:dyDescent="0.25">
      <c r="A352" s="21">
        <v>43891</v>
      </c>
      <c r="B352">
        <v>1300</v>
      </c>
      <c r="C352">
        <v>1349</v>
      </c>
      <c r="D352">
        <v>1065.2</v>
      </c>
      <c r="E352">
        <v>1252.95</v>
      </c>
      <c r="F352">
        <v>497305</v>
      </c>
      <c r="G352">
        <v>46001</v>
      </c>
      <c r="H352">
        <v>596035773</v>
      </c>
      <c r="I352">
        <v>283.8</v>
      </c>
      <c r="J352">
        <v>141262</v>
      </c>
      <c r="K352">
        <v>28.41</v>
      </c>
      <c r="L352">
        <v>-47.05</v>
      </c>
    </row>
    <row r="353" spans="1:12" x14ac:dyDescent="0.25">
      <c r="A353" s="21">
        <v>43922</v>
      </c>
      <c r="B353">
        <v>1274.7</v>
      </c>
      <c r="C353">
        <v>1565</v>
      </c>
      <c r="D353">
        <v>1214.95</v>
      </c>
      <c r="E353">
        <v>1460.7</v>
      </c>
      <c r="F353">
        <v>526989</v>
      </c>
      <c r="G353">
        <v>52810</v>
      </c>
      <c r="H353">
        <v>753934235</v>
      </c>
      <c r="I353">
        <v>350.05</v>
      </c>
      <c r="J353">
        <v>120054</v>
      </c>
      <c r="K353">
        <v>22.78</v>
      </c>
      <c r="L353">
        <v>186</v>
      </c>
    </row>
    <row r="354" spans="1:12" x14ac:dyDescent="0.25">
      <c r="A354" s="21">
        <v>43952</v>
      </c>
      <c r="B354">
        <v>1450</v>
      </c>
      <c r="C354">
        <v>1450</v>
      </c>
      <c r="D354">
        <v>1257.2</v>
      </c>
      <c r="E354">
        <v>1395.05</v>
      </c>
      <c r="F354">
        <v>814132</v>
      </c>
      <c r="G354">
        <v>67221</v>
      </c>
      <c r="H354">
        <v>1091072401</v>
      </c>
      <c r="I354">
        <v>192.8</v>
      </c>
      <c r="J354">
        <v>203685</v>
      </c>
      <c r="K354">
        <v>25.02</v>
      </c>
      <c r="L354">
        <v>-54.95</v>
      </c>
    </row>
    <row r="355" spans="1:12" x14ac:dyDescent="0.25">
      <c r="A355" s="21">
        <v>43983</v>
      </c>
      <c r="B355">
        <v>1395</v>
      </c>
      <c r="C355">
        <v>1424.75</v>
      </c>
      <c r="D355">
        <v>1308.5</v>
      </c>
      <c r="E355">
        <v>1405.4</v>
      </c>
      <c r="F355">
        <v>776169</v>
      </c>
      <c r="G355">
        <v>52490</v>
      </c>
      <c r="H355">
        <v>1066225053</v>
      </c>
      <c r="I355">
        <v>116.25</v>
      </c>
      <c r="J355">
        <v>178063</v>
      </c>
      <c r="K355">
        <v>22.94</v>
      </c>
      <c r="L355">
        <v>10.4</v>
      </c>
    </row>
    <row r="356" spans="1:12" x14ac:dyDescent="0.25">
      <c r="A356" s="21">
        <v>44013</v>
      </c>
      <c r="B356">
        <v>1409.45</v>
      </c>
      <c r="C356">
        <v>1472</v>
      </c>
      <c r="D356">
        <v>1362.05</v>
      </c>
      <c r="E356">
        <v>1423.5</v>
      </c>
      <c r="F356">
        <v>992423</v>
      </c>
      <c r="G356">
        <v>57259</v>
      </c>
      <c r="H356">
        <v>1396747585</v>
      </c>
      <c r="I356">
        <v>109.95</v>
      </c>
      <c r="J356">
        <v>250925</v>
      </c>
      <c r="K356">
        <v>25.28</v>
      </c>
      <c r="L356">
        <v>14.05</v>
      </c>
    </row>
    <row r="357" spans="1:12" x14ac:dyDescent="0.25">
      <c r="A357" s="21">
        <v>44044</v>
      </c>
      <c r="B357">
        <v>1420.1</v>
      </c>
      <c r="C357">
        <v>1486.5</v>
      </c>
      <c r="D357">
        <v>1353.8</v>
      </c>
      <c r="E357">
        <v>1364.05</v>
      </c>
      <c r="F357">
        <v>752524</v>
      </c>
      <c r="G357">
        <v>38921</v>
      </c>
      <c r="H357">
        <v>1074724915</v>
      </c>
      <c r="I357">
        <v>132.69999999999999</v>
      </c>
      <c r="J357">
        <v>253883</v>
      </c>
      <c r="K357">
        <v>33.74</v>
      </c>
      <c r="L357">
        <v>-56.05</v>
      </c>
    </row>
    <row r="358" spans="1:12" x14ac:dyDescent="0.25">
      <c r="A358" s="21">
        <v>44075</v>
      </c>
      <c r="B358">
        <v>1360</v>
      </c>
      <c r="C358">
        <v>1399.95</v>
      </c>
      <c r="D358">
        <v>1360</v>
      </c>
      <c r="E358">
        <v>1381.7</v>
      </c>
      <c r="F358">
        <v>62746</v>
      </c>
      <c r="G358">
        <v>5106</v>
      </c>
      <c r="H358">
        <v>86861907</v>
      </c>
      <c r="I358">
        <v>39.950000000000003</v>
      </c>
      <c r="J358">
        <v>12425</v>
      </c>
      <c r="K358">
        <v>19.8</v>
      </c>
      <c r="L358">
        <v>21.7</v>
      </c>
    </row>
    <row r="359" spans="1:12" x14ac:dyDescent="0.25">
      <c r="A359" t="s">
        <v>57</v>
      </c>
    </row>
  </sheetData>
  <autoFilter ref="A1:M35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9"/>
  <sheetViews>
    <sheetView tabSelected="1" workbookViewId="0">
      <pane xSplit="2" ySplit="1" topLeftCell="W25" activePane="bottomRight" state="frozen"/>
      <selection pane="topRight" activeCell="C1" sqref="C1"/>
      <selection pane="bottomLeft" activeCell="A2" sqref="A2"/>
      <selection pane="bottomRight" activeCell="AF2" sqref="AF2:AF45"/>
    </sheetView>
  </sheetViews>
  <sheetFormatPr defaultRowHeight="15" x14ac:dyDescent="0.25"/>
  <cols>
    <col min="1" max="1" width="10.42578125" bestFit="1" customWidth="1"/>
    <col min="2" max="2" width="10.42578125" customWidth="1"/>
    <col min="3" max="3" width="10.42578125" bestFit="1" customWidth="1"/>
    <col min="4" max="4" width="10.42578125" customWidth="1"/>
    <col min="5" max="5" width="10.42578125" bestFit="1" customWidth="1"/>
    <col min="7" max="7" width="10.7109375" bestFit="1" customWidth="1"/>
    <col min="8" max="11" width="9.28515625" bestFit="1" customWidth="1"/>
    <col min="12" max="13" width="11.7109375" bestFit="1" customWidth="1"/>
    <col min="16" max="16" width="9.140625" style="1"/>
    <col min="18" max="18" width="9.140625" customWidth="1"/>
    <col min="19" max="19" width="10.7109375" customWidth="1"/>
    <col min="20" max="21" width="9.140625" customWidth="1"/>
    <col min="22" max="22" width="10.42578125" bestFit="1" customWidth="1"/>
    <col min="23" max="23" width="11" style="11" bestFit="1" customWidth="1"/>
    <col min="25" max="25" width="24" bestFit="1" customWidth="1"/>
    <col min="26" max="26" width="9.85546875" bestFit="1" customWidth="1"/>
    <col min="27" max="27" width="13.5703125" bestFit="1" customWidth="1"/>
    <col min="28" max="28" width="12.5703125" bestFit="1" customWidth="1"/>
    <col min="29" max="29" width="17.7109375" bestFit="1" customWidth="1"/>
    <col min="30" max="30" width="15.28515625" customWidth="1"/>
    <col min="31" max="31" width="13.42578125" customWidth="1"/>
  </cols>
  <sheetData>
    <row r="1" spans="1:33" ht="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111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s="1" t="s">
        <v>14</v>
      </c>
      <c r="Q1" t="s">
        <v>15</v>
      </c>
      <c r="R1" t="s">
        <v>16</v>
      </c>
      <c r="S1" t="s">
        <v>17</v>
      </c>
      <c r="T1" s="43" t="s">
        <v>99</v>
      </c>
      <c r="U1" s="67" t="s">
        <v>106</v>
      </c>
      <c r="V1" s="67" t="s">
        <v>108</v>
      </c>
      <c r="W1" s="67" t="s">
        <v>109</v>
      </c>
      <c r="Y1" s="56" t="s">
        <v>101</v>
      </c>
      <c r="Z1" s="57" t="s">
        <v>18</v>
      </c>
      <c r="AA1" s="57" t="s">
        <v>19</v>
      </c>
      <c r="AB1" s="57" t="s">
        <v>20</v>
      </c>
      <c r="AC1" s="57" t="s">
        <v>21</v>
      </c>
      <c r="AD1" s="57" t="s">
        <v>86</v>
      </c>
      <c r="AE1" s="57" t="s">
        <v>87</v>
      </c>
      <c r="AF1" s="58" t="s">
        <v>102</v>
      </c>
      <c r="AG1" s="59" t="s">
        <v>103</v>
      </c>
    </row>
    <row r="2" spans="1:33" x14ac:dyDescent="0.25">
      <c r="A2" s="2" t="s">
        <v>22</v>
      </c>
      <c r="B2" s="3">
        <v>28915</v>
      </c>
      <c r="F2">
        <v>10</v>
      </c>
      <c r="T2" s="43"/>
      <c r="W2"/>
      <c r="Y2" s="7">
        <f>B2</f>
        <v>28915</v>
      </c>
      <c r="Z2" s="4">
        <v>-25</v>
      </c>
      <c r="AA2" s="5" t="s">
        <v>23</v>
      </c>
      <c r="AB2" s="5">
        <v>100</v>
      </c>
      <c r="AC2" s="6">
        <f>Z2*AB2</f>
        <v>-2500</v>
      </c>
      <c r="AD2" s="47">
        <f>AC2</f>
        <v>-2500</v>
      </c>
      <c r="AE2" s="16">
        <f>IF($AC$50=Y2,AD2,IF($AC$50&gt;Y2,0,IF($AC$50&lt;Y2,IF($AC$51&gt;Y2,AC2,IF($AC$51&lt;Y2,0,-AD2)))))</f>
        <v>0</v>
      </c>
      <c r="AF2" s="61">
        <v>82.361963190184042</v>
      </c>
      <c r="AG2" s="62">
        <f t="shared" ref="AG2:AG45" si="0">IF($AC$50=Y2,-AF2,IF($AC$51=Y2,AF2,0))</f>
        <v>0</v>
      </c>
    </row>
    <row r="3" spans="1:33" x14ac:dyDescent="0.25">
      <c r="A3" s="2"/>
      <c r="B3" s="8">
        <v>28855</v>
      </c>
      <c r="C3">
        <v>6.68</v>
      </c>
      <c r="T3" s="43"/>
      <c r="W3"/>
      <c r="Y3" s="7">
        <v>29049</v>
      </c>
      <c r="Z3" s="4">
        <f>C3*10/12</f>
        <v>5.5666666666666664</v>
      </c>
      <c r="AA3" s="5" t="s">
        <v>29</v>
      </c>
      <c r="AB3" s="5">
        <v>100</v>
      </c>
      <c r="AC3" s="6">
        <f t="shared" ref="AC3:AC7" si="1">Z3*AB3</f>
        <v>556.66666666666663</v>
      </c>
      <c r="AD3" s="47">
        <f>-F3*AB3</f>
        <v>0</v>
      </c>
      <c r="AE3" s="16">
        <f t="shared" ref="AE3:AE44" si="2">IF($AC$50=Y3,AD3,IF($AC$50&gt;Y3,0,IF($AC$50&lt;Y3,IF($AC$51&gt;Y3,AC3,IF($AC$51&lt;Y3,0,-AD3)))))</f>
        <v>0</v>
      </c>
      <c r="AF3" s="61">
        <v>100</v>
      </c>
      <c r="AG3" s="62">
        <f t="shared" si="0"/>
        <v>0</v>
      </c>
    </row>
    <row r="4" spans="1:33" x14ac:dyDescent="0.25">
      <c r="A4" s="2">
        <v>29578</v>
      </c>
      <c r="B4" s="8">
        <v>29220</v>
      </c>
      <c r="C4" s="11">
        <v>9.1999999999999993</v>
      </c>
      <c r="D4" s="2">
        <v>29578</v>
      </c>
      <c r="E4">
        <v>10</v>
      </c>
      <c r="F4">
        <v>137.5</v>
      </c>
      <c r="G4">
        <v>359.02</v>
      </c>
      <c r="I4">
        <v>283.11</v>
      </c>
      <c r="J4">
        <v>196.5</v>
      </c>
      <c r="K4" t="s">
        <v>24</v>
      </c>
      <c r="L4" s="9">
        <f t="shared" ref="L4:L16" si="3">N4*(J4/E4)</f>
        <v>278.24399999999997</v>
      </c>
      <c r="M4">
        <v>24.66</v>
      </c>
      <c r="N4">
        <v>14.16</v>
      </c>
      <c r="O4" s="10">
        <f t="shared" ref="O4:O44" si="4">F4/N4</f>
        <v>9.7104519774011298</v>
      </c>
      <c r="P4" s="1">
        <f t="shared" ref="P4:P44" si="5">C4/F4</f>
        <v>6.6909090909090904E-2</v>
      </c>
      <c r="Q4" s="11" t="e">
        <f>J4/#REF!</f>
        <v>#REF!</v>
      </c>
      <c r="S4" s="12">
        <f t="shared" ref="S4:S8" si="6">F4*J4/E4</f>
        <v>2701.875</v>
      </c>
      <c r="T4" s="50">
        <f>L4/(J4+I4)</f>
        <v>0.58014636892475124</v>
      </c>
      <c r="U4" s="22">
        <f>C4/N4</f>
        <v>0.64971751412429368</v>
      </c>
      <c r="V4" s="22" t="e">
        <f>L4/H4</f>
        <v>#DIV/0!</v>
      </c>
      <c r="W4" t="e">
        <f>K4/(J4+I4)</f>
        <v>#VALUE!</v>
      </c>
      <c r="Y4" s="7">
        <v>29402</v>
      </c>
      <c r="Z4" s="4">
        <f t="shared" ref="Z4:Z7" si="7">C4</f>
        <v>9.1999999999999993</v>
      </c>
      <c r="AA4" s="5" t="s">
        <v>30</v>
      </c>
      <c r="AB4" s="5">
        <v>100</v>
      </c>
      <c r="AC4" s="6">
        <f t="shared" si="1"/>
        <v>919.99999999999989</v>
      </c>
      <c r="AD4" s="47">
        <f>-F4*AB4</f>
        <v>-13750</v>
      </c>
      <c r="AE4" s="16">
        <f t="shared" si="2"/>
        <v>0</v>
      </c>
      <c r="AF4" s="61">
        <v>128.57</v>
      </c>
      <c r="AG4" s="62">
        <f t="shared" si="0"/>
        <v>0</v>
      </c>
    </row>
    <row r="5" spans="1:33" x14ac:dyDescent="0.25">
      <c r="A5" s="2">
        <v>29944</v>
      </c>
      <c r="B5" s="8">
        <v>29586</v>
      </c>
      <c r="C5" s="11">
        <v>10.1</v>
      </c>
      <c r="D5" s="2">
        <v>29943</v>
      </c>
      <c r="E5">
        <v>10</v>
      </c>
      <c r="F5">
        <v>153</v>
      </c>
      <c r="G5">
        <v>298.60000000000002</v>
      </c>
      <c r="I5">
        <v>395.86</v>
      </c>
      <c r="J5">
        <v>196.5</v>
      </c>
      <c r="K5" t="s">
        <v>24</v>
      </c>
      <c r="L5" s="9">
        <f t="shared" si="3"/>
        <v>304.57499999999999</v>
      </c>
      <c r="M5">
        <v>30.14</v>
      </c>
      <c r="N5">
        <v>15.5</v>
      </c>
      <c r="O5" s="10">
        <f t="shared" si="4"/>
        <v>9.870967741935484</v>
      </c>
      <c r="P5" s="1">
        <f t="shared" si="5"/>
        <v>6.6013071895424838E-2</v>
      </c>
      <c r="Q5" s="11">
        <f t="shared" ref="Q5:Q44" si="8">J5/J4</f>
        <v>1</v>
      </c>
      <c r="S5" s="12">
        <f t="shared" si="6"/>
        <v>3006.45</v>
      </c>
      <c r="T5" s="50">
        <f t="shared" ref="T5:T45" si="9">L5/(J5+I5)</f>
        <v>0.51417212505908561</v>
      </c>
      <c r="U5" s="22">
        <f t="shared" ref="U5:U45" si="10">C5/N5</f>
        <v>0.65161290322580645</v>
      </c>
      <c r="V5" s="22" t="e">
        <f t="shared" ref="V5:V45" si="11">L5/H5</f>
        <v>#DIV/0!</v>
      </c>
      <c r="W5" t="e">
        <f t="shared" ref="W5:W45" si="12">K5/(J5+I5)</f>
        <v>#VALUE!</v>
      </c>
      <c r="Y5" s="7">
        <v>29767</v>
      </c>
      <c r="Z5" s="4">
        <f t="shared" si="7"/>
        <v>10.1</v>
      </c>
      <c r="AA5" s="5" t="s">
        <v>31</v>
      </c>
      <c r="AB5" s="5">
        <f>AB4</f>
        <v>100</v>
      </c>
      <c r="AC5" s="6">
        <f t="shared" si="1"/>
        <v>1010</v>
      </c>
      <c r="AD5" s="47">
        <f t="shared" ref="AD5:AD44" si="13">-F5*AB5</f>
        <v>-15300</v>
      </c>
      <c r="AE5" s="16">
        <f t="shared" si="2"/>
        <v>0</v>
      </c>
      <c r="AF5" s="61">
        <v>173.44</v>
      </c>
      <c r="AG5" s="62">
        <f t="shared" si="0"/>
        <v>0</v>
      </c>
    </row>
    <row r="6" spans="1:33" x14ac:dyDescent="0.25">
      <c r="A6" s="2">
        <v>30295</v>
      </c>
      <c r="B6" s="8">
        <v>29951</v>
      </c>
      <c r="C6" s="11">
        <v>11.3</v>
      </c>
      <c r="D6" s="2">
        <v>30295</v>
      </c>
      <c r="E6">
        <v>10</v>
      </c>
      <c r="F6">
        <v>83</v>
      </c>
      <c r="G6">
        <v>352.62</v>
      </c>
      <c r="I6">
        <v>527.27</v>
      </c>
      <c r="J6">
        <v>393</v>
      </c>
      <c r="K6" t="s">
        <v>24</v>
      </c>
      <c r="L6" s="9">
        <f t="shared" si="3"/>
        <v>719.18999999999994</v>
      </c>
      <c r="M6">
        <v>36.840000000000003</v>
      </c>
      <c r="N6">
        <v>18.3</v>
      </c>
      <c r="O6" s="10">
        <f t="shared" si="4"/>
        <v>4.5355191256830603</v>
      </c>
      <c r="P6" s="1">
        <f t="shared" si="5"/>
        <v>0.13614457831325302</v>
      </c>
      <c r="Q6" s="13">
        <f t="shared" si="8"/>
        <v>2</v>
      </c>
      <c r="R6" s="14" t="s">
        <v>82</v>
      </c>
      <c r="S6" s="12">
        <f t="shared" si="6"/>
        <v>3261.9</v>
      </c>
      <c r="T6" s="50">
        <f t="shared" si="9"/>
        <v>0.78149890792919463</v>
      </c>
      <c r="U6" s="22">
        <f t="shared" si="10"/>
        <v>0.61748633879781423</v>
      </c>
      <c r="V6" s="22" t="e">
        <f t="shared" si="11"/>
        <v>#DIV/0!</v>
      </c>
      <c r="W6" t="e">
        <f t="shared" si="12"/>
        <v>#VALUE!</v>
      </c>
      <c r="Y6" s="7">
        <v>30132</v>
      </c>
      <c r="Z6" s="4">
        <f t="shared" si="7"/>
        <v>11.3</v>
      </c>
      <c r="AA6" s="5" t="s">
        <v>32</v>
      </c>
      <c r="AB6" s="69">
        <v>200</v>
      </c>
      <c r="AC6" s="6">
        <f t="shared" si="1"/>
        <v>2260</v>
      </c>
      <c r="AD6" s="47">
        <f t="shared" si="13"/>
        <v>-16600</v>
      </c>
      <c r="AE6" s="16">
        <f t="shared" si="2"/>
        <v>0</v>
      </c>
      <c r="AF6" s="61">
        <v>217.71</v>
      </c>
      <c r="AG6" s="62">
        <f t="shared" si="0"/>
        <v>0</v>
      </c>
    </row>
    <row r="7" spans="1:33" x14ac:dyDescent="0.25">
      <c r="A7" s="2">
        <v>30673</v>
      </c>
      <c r="B7" s="2">
        <v>30316</v>
      </c>
      <c r="C7" s="10">
        <v>6.5</v>
      </c>
      <c r="D7" s="15">
        <v>30673</v>
      </c>
      <c r="E7">
        <v>10</v>
      </c>
      <c r="F7" s="10">
        <v>99</v>
      </c>
      <c r="G7" s="10">
        <v>388</v>
      </c>
      <c r="H7" s="10"/>
      <c r="I7" s="10">
        <v>451</v>
      </c>
      <c r="J7" s="9">
        <v>393</v>
      </c>
      <c r="K7" t="s">
        <v>24</v>
      </c>
      <c r="L7" s="9">
        <f t="shared" si="3"/>
        <v>359.202</v>
      </c>
      <c r="M7" s="9">
        <v>21.48</v>
      </c>
      <c r="N7" s="9">
        <v>9.14</v>
      </c>
      <c r="O7" s="10">
        <f t="shared" si="4"/>
        <v>10.831509846827133</v>
      </c>
      <c r="P7" s="1">
        <f t="shared" si="5"/>
        <v>6.5656565656565663E-2</v>
      </c>
      <c r="Q7" s="11">
        <f t="shared" si="8"/>
        <v>1</v>
      </c>
      <c r="S7" s="12">
        <f t="shared" si="6"/>
        <v>3890.7</v>
      </c>
      <c r="T7" s="50">
        <f t="shared" si="9"/>
        <v>0.42559478672985784</v>
      </c>
      <c r="U7" s="22">
        <f t="shared" si="10"/>
        <v>0.71115973741794303</v>
      </c>
      <c r="V7" s="22" t="e">
        <f t="shared" si="11"/>
        <v>#DIV/0!</v>
      </c>
      <c r="W7" t="e">
        <f t="shared" si="12"/>
        <v>#VALUE!</v>
      </c>
      <c r="Y7" s="7">
        <v>30497</v>
      </c>
      <c r="Z7" s="4">
        <f t="shared" si="7"/>
        <v>6.5</v>
      </c>
      <c r="AA7" s="5" t="s">
        <v>33</v>
      </c>
      <c r="AB7" s="5">
        <f>AB6</f>
        <v>200</v>
      </c>
      <c r="AC7" s="6">
        <f t="shared" si="1"/>
        <v>1300</v>
      </c>
      <c r="AD7" s="47">
        <f t="shared" si="13"/>
        <v>-19800</v>
      </c>
      <c r="AE7" s="16">
        <f t="shared" si="2"/>
        <v>0</v>
      </c>
      <c r="AF7" s="61">
        <v>211.51</v>
      </c>
      <c r="AG7" s="62">
        <f t="shared" si="0"/>
        <v>0</v>
      </c>
    </row>
    <row r="8" spans="1:33" x14ac:dyDescent="0.25">
      <c r="A8" s="2">
        <v>31037</v>
      </c>
      <c r="B8" s="2">
        <v>30681</v>
      </c>
      <c r="C8" s="10">
        <v>7</v>
      </c>
      <c r="D8" s="15">
        <v>31030</v>
      </c>
      <c r="E8">
        <v>10</v>
      </c>
      <c r="F8" s="10">
        <v>142.5</v>
      </c>
      <c r="G8" s="9">
        <v>414</v>
      </c>
      <c r="H8" s="9"/>
      <c r="I8" s="9">
        <v>591</v>
      </c>
      <c r="J8" s="9">
        <v>393</v>
      </c>
      <c r="K8" t="s">
        <v>24</v>
      </c>
      <c r="L8" s="9">
        <f t="shared" si="3"/>
        <v>394.96499999999997</v>
      </c>
      <c r="M8" s="9">
        <v>25.02</v>
      </c>
      <c r="N8" s="9">
        <v>10.050000000000001</v>
      </c>
      <c r="O8" s="10">
        <f t="shared" si="4"/>
        <v>14.17910447761194</v>
      </c>
      <c r="P8" s="1">
        <f t="shared" si="5"/>
        <v>4.912280701754386E-2</v>
      </c>
      <c r="Q8" s="11">
        <f t="shared" si="8"/>
        <v>1</v>
      </c>
      <c r="S8" s="12">
        <f t="shared" si="6"/>
        <v>5600.25</v>
      </c>
      <c r="T8" s="50">
        <f t="shared" si="9"/>
        <v>0.4013871951219512</v>
      </c>
      <c r="U8" s="22">
        <f t="shared" si="10"/>
        <v>0.69651741293532332</v>
      </c>
      <c r="V8" s="22" t="e">
        <f t="shared" si="11"/>
        <v>#DIV/0!</v>
      </c>
      <c r="W8" t="e">
        <f t="shared" si="12"/>
        <v>#VALUE!</v>
      </c>
      <c r="Y8" s="7">
        <v>30863</v>
      </c>
      <c r="Z8" s="4">
        <f t="shared" ref="Z8:Z44" si="14">C8</f>
        <v>7</v>
      </c>
      <c r="AA8" s="5" t="s">
        <v>34</v>
      </c>
      <c r="AB8" s="5">
        <f>AB7</f>
        <v>200</v>
      </c>
      <c r="AC8" s="6">
        <f t="shared" ref="AC8:AC43" si="15">Z8*AB8</f>
        <v>1400</v>
      </c>
      <c r="AD8" s="47">
        <f t="shared" si="13"/>
        <v>-28500</v>
      </c>
      <c r="AE8" s="16">
        <f t="shared" si="2"/>
        <v>0</v>
      </c>
      <c r="AF8" s="61">
        <v>245.33</v>
      </c>
      <c r="AG8" s="62">
        <f t="shared" si="0"/>
        <v>0</v>
      </c>
    </row>
    <row r="9" spans="1:33" x14ac:dyDescent="0.25">
      <c r="A9" s="2">
        <v>31404</v>
      </c>
      <c r="B9" s="2">
        <v>31047</v>
      </c>
      <c r="C9" s="17">
        <v>4</v>
      </c>
      <c r="D9" s="2">
        <v>31404</v>
      </c>
      <c r="E9">
        <v>10</v>
      </c>
      <c r="F9" s="10">
        <v>220</v>
      </c>
      <c r="G9" s="9">
        <v>436</v>
      </c>
      <c r="H9" s="9"/>
      <c r="I9" s="9">
        <v>781</v>
      </c>
      <c r="J9" s="9">
        <v>786</v>
      </c>
      <c r="K9" t="s">
        <v>24</v>
      </c>
      <c r="L9" s="9">
        <f t="shared" si="3"/>
        <v>931.40999999999985</v>
      </c>
      <c r="M9" s="9">
        <v>29.88</v>
      </c>
      <c r="N9" s="10">
        <v>11.85</v>
      </c>
      <c r="O9" s="10">
        <f t="shared" si="4"/>
        <v>18.565400843881857</v>
      </c>
      <c r="P9" s="1">
        <f t="shared" si="5"/>
        <v>1.8181818181818181E-2</v>
      </c>
      <c r="Q9" s="13">
        <f t="shared" si="8"/>
        <v>2</v>
      </c>
      <c r="R9" s="14" t="s">
        <v>82</v>
      </c>
      <c r="S9" s="12">
        <f>F9*J9/E9</f>
        <v>17292</v>
      </c>
      <c r="T9" s="50">
        <f t="shared" si="9"/>
        <v>0.59439055520102102</v>
      </c>
      <c r="U9" s="22">
        <f t="shared" si="10"/>
        <v>0.33755274261603374</v>
      </c>
      <c r="V9" s="22" t="e">
        <f t="shared" si="11"/>
        <v>#DIV/0!</v>
      </c>
      <c r="W9" t="e">
        <f t="shared" si="12"/>
        <v>#VALUE!</v>
      </c>
      <c r="Y9" s="7">
        <v>31228</v>
      </c>
      <c r="Z9" s="4">
        <f t="shared" si="14"/>
        <v>4</v>
      </c>
      <c r="AA9" s="5" t="s">
        <v>35</v>
      </c>
      <c r="AB9" s="68">
        <f>AB8*2</f>
        <v>400</v>
      </c>
      <c r="AC9" s="6">
        <f t="shared" si="15"/>
        <v>1600</v>
      </c>
      <c r="AD9" s="47">
        <f t="shared" si="13"/>
        <v>-88000</v>
      </c>
      <c r="AE9" s="16">
        <f t="shared" si="2"/>
        <v>0</v>
      </c>
      <c r="AF9" s="61">
        <v>353.86</v>
      </c>
      <c r="AG9" s="62">
        <f t="shared" si="0"/>
        <v>0</v>
      </c>
    </row>
    <row r="10" spans="1:33" x14ac:dyDescent="0.25">
      <c r="A10" s="2">
        <v>31737</v>
      </c>
      <c r="B10" s="2">
        <v>31412</v>
      </c>
      <c r="C10" s="17">
        <v>5.2</v>
      </c>
      <c r="D10" s="15">
        <v>31671</v>
      </c>
      <c r="E10">
        <v>10</v>
      </c>
      <c r="F10" s="10">
        <v>340</v>
      </c>
      <c r="G10" s="9">
        <v>518</v>
      </c>
      <c r="H10" s="9"/>
      <c r="I10" s="9">
        <v>812</v>
      </c>
      <c r="J10" s="9">
        <v>786</v>
      </c>
      <c r="K10" t="s">
        <v>24</v>
      </c>
      <c r="L10" s="9">
        <f t="shared" si="3"/>
        <v>730.98</v>
      </c>
      <c r="M10" s="9">
        <v>20.329999999999998</v>
      </c>
      <c r="N10" s="10">
        <v>9.3000000000000007</v>
      </c>
      <c r="O10" s="10">
        <f t="shared" si="4"/>
        <v>36.559139784946233</v>
      </c>
      <c r="P10" s="1">
        <f t="shared" si="5"/>
        <v>1.5294117647058824E-2</v>
      </c>
      <c r="Q10" s="11">
        <f t="shared" si="8"/>
        <v>1</v>
      </c>
      <c r="R10" s="18"/>
      <c r="S10" s="12">
        <f t="shared" ref="S10:S44" si="16">F10*J10/E10</f>
        <v>26724</v>
      </c>
      <c r="T10" s="50">
        <f t="shared" si="9"/>
        <v>0.45743429286608261</v>
      </c>
      <c r="U10" s="22">
        <f t="shared" si="10"/>
        <v>0.55913978494623651</v>
      </c>
      <c r="V10" s="22" t="e">
        <f t="shared" si="11"/>
        <v>#DIV/0!</v>
      </c>
      <c r="W10" t="e">
        <f t="shared" si="12"/>
        <v>#VALUE!</v>
      </c>
      <c r="Y10" s="7">
        <v>31593</v>
      </c>
      <c r="Z10" s="4">
        <f t="shared" si="14"/>
        <v>5.2</v>
      </c>
      <c r="AA10" s="5" t="s">
        <v>36</v>
      </c>
      <c r="AB10" s="16">
        <f>AB9</f>
        <v>400</v>
      </c>
      <c r="AC10" s="6">
        <f t="shared" si="15"/>
        <v>2080</v>
      </c>
      <c r="AD10" s="47">
        <f t="shared" si="13"/>
        <v>-136000</v>
      </c>
      <c r="AE10" s="16">
        <f t="shared" si="2"/>
        <v>0</v>
      </c>
      <c r="AF10" s="61">
        <v>574.11</v>
      </c>
      <c r="AG10" s="62">
        <f t="shared" si="0"/>
        <v>0</v>
      </c>
    </row>
    <row r="11" spans="1:33" x14ac:dyDescent="0.25">
      <c r="A11" s="2">
        <v>32135</v>
      </c>
      <c r="B11" s="2">
        <v>31777</v>
      </c>
      <c r="C11" s="17">
        <v>5.2</v>
      </c>
      <c r="D11" s="15">
        <v>32135</v>
      </c>
      <c r="E11">
        <v>10</v>
      </c>
      <c r="F11" s="10">
        <v>195</v>
      </c>
      <c r="G11" s="9">
        <v>656</v>
      </c>
      <c r="H11" s="9"/>
      <c r="I11" s="9">
        <v>1424</v>
      </c>
      <c r="J11" s="9">
        <v>1572</v>
      </c>
      <c r="K11" t="s">
        <v>24</v>
      </c>
      <c r="L11" s="9">
        <f t="shared" si="3"/>
        <v>2042.0279999999998</v>
      </c>
      <c r="M11" s="9">
        <v>28.12</v>
      </c>
      <c r="N11" s="10">
        <v>12.99</v>
      </c>
      <c r="O11" s="10">
        <f t="shared" si="4"/>
        <v>15.011547344110854</v>
      </c>
      <c r="P11" s="1">
        <f t="shared" si="5"/>
        <v>2.6666666666666668E-2</v>
      </c>
      <c r="Q11" s="13">
        <f t="shared" si="8"/>
        <v>2</v>
      </c>
      <c r="R11" s="14" t="s">
        <v>82</v>
      </c>
      <c r="S11" s="12">
        <f t="shared" si="16"/>
        <v>30654</v>
      </c>
      <c r="T11" s="50">
        <f t="shared" si="9"/>
        <v>0.68158477970627496</v>
      </c>
      <c r="U11" s="22">
        <f t="shared" si="10"/>
        <v>0.40030792917628943</v>
      </c>
      <c r="V11" s="22" t="e">
        <f t="shared" si="11"/>
        <v>#DIV/0!</v>
      </c>
      <c r="W11" t="e">
        <f t="shared" si="12"/>
        <v>#VALUE!</v>
      </c>
      <c r="Y11" s="7">
        <v>31958</v>
      </c>
      <c r="Z11" s="4">
        <f t="shared" si="14"/>
        <v>5.2</v>
      </c>
      <c r="AA11" s="5" t="s">
        <v>37</v>
      </c>
      <c r="AB11" s="68">
        <f>AB10*2</f>
        <v>800</v>
      </c>
      <c r="AC11" s="6">
        <f t="shared" si="15"/>
        <v>4160</v>
      </c>
      <c r="AD11" s="47">
        <f t="shared" si="13"/>
        <v>-156000</v>
      </c>
      <c r="AE11" s="16">
        <f t="shared" si="2"/>
        <v>0</v>
      </c>
      <c r="AF11" s="61">
        <v>510.36</v>
      </c>
      <c r="AG11" s="62">
        <f t="shared" si="0"/>
        <v>0</v>
      </c>
    </row>
    <row r="12" spans="1:33" x14ac:dyDescent="0.25">
      <c r="A12" s="2">
        <v>32500</v>
      </c>
      <c r="B12" s="2">
        <v>32142</v>
      </c>
      <c r="C12" s="19">
        <v>5.2</v>
      </c>
      <c r="D12" s="15">
        <v>32500</v>
      </c>
      <c r="E12">
        <v>10</v>
      </c>
      <c r="F12" s="10">
        <v>302.5</v>
      </c>
      <c r="G12" s="9">
        <v>780</v>
      </c>
      <c r="H12" s="9">
        <v>18221</v>
      </c>
      <c r="I12" s="9">
        <v>1518</v>
      </c>
      <c r="J12" s="9">
        <v>1572</v>
      </c>
      <c r="K12">
        <v>84</v>
      </c>
      <c r="L12" s="9">
        <f t="shared" si="3"/>
        <v>1509.12</v>
      </c>
      <c r="M12" s="9">
        <v>19.600000000000001</v>
      </c>
      <c r="N12" s="10">
        <v>9.6</v>
      </c>
      <c r="O12" s="10">
        <f t="shared" si="4"/>
        <v>31.510416666666668</v>
      </c>
      <c r="P12" s="1">
        <f t="shared" si="5"/>
        <v>1.71900826446281E-2</v>
      </c>
      <c r="Q12" s="11">
        <f t="shared" si="8"/>
        <v>1</v>
      </c>
      <c r="S12" s="12">
        <f t="shared" si="16"/>
        <v>47553</v>
      </c>
      <c r="T12" s="50">
        <f t="shared" si="9"/>
        <v>0.48838834951456306</v>
      </c>
      <c r="U12" s="22">
        <f t="shared" si="10"/>
        <v>0.54166666666666674</v>
      </c>
      <c r="V12" s="22">
        <f t="shared" si="11"/>
        <v>8.2823116184622139E-2</v>
      </c>
      <c r="W12" s="11">
        <f t="shared" si="12"/>
        <v>2.7184466019417475E-2</v>
      </c>
      <c r="Y12" s="7">
        <v>32324</v>
      </c>
      <c r="Z12" s="4">
        <f t="shared" si="14"/>
        <v>5.2</v>
      </c>
      <c r="AA12" s="5" t="s">
        <v>38</v>
      </c>
      <c r="AB12" s="16">
        <f>AB11</f>
        <v>800</v>
      </c>
      <c r="AC12" s="6">
        <f t="shared" si="15"/>
        <v>4160</v>
      </c>
      <c r="AD12" s="47">
        <f t="shared" si="13"/>
        <v>-242000</v>
      </c>
      <c r="AE12" s="16">
        <f t="shared" si="2"/>
        <v>0</v>
      </c>
      <c r="AF12" s="61">
        <v>398.37</v>
      </c>
      <c r="AG12" s="62">
        <f t="shared" si="0"/>
        <v>0</v>
      </c>
    </row>
    <row r="13" spans="1:33" x14ac:dyDescent="0.25">
      <c r="A13" s="2">
        <v>32841</v>
      </c>
      <c r="B13" s="2">
        <v>32508</v>
      </c>
      <c r="C13" s="17">
        <v>4.5</v>
      </c>
      <c r="D13" s="15">
        <v>32841</v>
      </c>
      <c r="E13">
        <v>10</v>
      </c>
      <c r="F13" s="10">
        <v>177.5</v>
      </c>
      <c r="G13" s="9">
        <v>1714</v>
      </c>
      <c r="H13" s="9">
        <v>22940</v>
      </c>
      <c r="I13" s="9">
        <v>2934</v>
      </c>
      <c r="J13" s="9">
        <v>1572</v>
      </c>
      <c r="K13">
        <v>33</v>
      </c>
      <c r="L13" s="9">
        <v>2124</v>
      </c>
      <c r="M13" s="9">
        <v>20.67</v>
      </c>
      <c r="N13" s="10">
        <v>13.5</v>
      </c>
      <c r="O13" s="10">
        <f t="shared" si="4"/>
        <v>13.148148148148149</v>
      </c>
      <c r="P13" s="1">
        <f t="shared" si="5"/>
        <v>2.5352112676056339E-2</v>
      </c>
      <c r="Q13" s="11">
        <f t="shared" si="8"/>
        <v>1</v>
      </c>
      <c r="R13" s="18"/>
      <c r="S13" s="12">
        <f t="shared" si="16"/>
        <v>27903</v>
      </c>
      <c r="T13" s="50">
        <f t="shared" si="9"/>
        <v>0.47137150466045274</v>
      </c>
      <c r="U13" s="22">
        <f t="shared" si="10"/>
        <v>0.33333333333333331</v>
      </c>
      <c r="V13" s="22">
        <f t="shared" si="11"/>
        <v>9.2589363557105495E-2</v>
      </c>
      <c r="W13" s="11">
        <f t="shared" si="12"/>
        <v>7.3235685752330226E-3</v>
      </c>
      <c r="Y13" s="7">
        <v>32689</v>
      </c>
      <c r="Z13" s="4">
        <f t="shared" si="14"/>
        <v>4.5</v>
      </c>
      <c r="AA13" s="5" t="s">
        <v>39</v>
      </c>
      <c r="AB13" s="16">
        <f>AB12</f>
        <v>800</v>
      </c>
      <c r="AC13" s="6">
        <f t="shared" si="15"/>
        <v>3600</v>
      </c>
      <c r="AD13" s="47">
        <f t="shared" si="13"/>
        <v>-142000</v>
      </c>
      <c r="AE13" s="16">
        <f t="shared" si="2"/>
        <v>0</v>
      </c>
      <c r="AF13" s="61">
        <v>713.6</v>
      </c>
      <c r="AG13" s="62">
        <f t="shared" si="0"/>
        <v>0</v>
      </c>
    </row>
    <row r="14" spans="1:33" x14ac:dyDescent="0.25">
      <c r="A14" s="2">
        <v>33213</v>
      </c>
      <c r="B14" s="2">
        <v>32873</v>
      </c>
      <c r="C14" s="17">
        <v>5</v>
      </c>
      <c r="D14" s="15">
        <v>33213</v>
      </c>
      <c r="E14">
        <v>10</v>
      </c>
      <c r="F14" s="10">
        <v>280</v>
      </c>
      <c r="G14" s="9">
        <v>2765</v>
      </c>
      <c r="H14" s="9">
        <v>27261</v>
      </c>
      <c r="I14" s="9">
        <v>2532</v>
      </c>
      <c r="J14" s="9">
        <v>3144</v>
      </c>
      <c r="K14">
        <v>333</v>
      </c>
      <c r="L14" s="9">
        <f t="shared" si="3"/>
        <v>2505.7679999999996</v>
      </c>
      <c r="M14" s="9">
        <v>18.05</v>
      </c>
      <c r="N14" s="10">
        <v>7.97</v>
      </c>
      <c r="O14" s="10">
        <f t="shared" si="4"/>
        <v>35.131744040150565</v>
      </c>
      <c r="P14" s="1">
        <f t="shared" si="5"/>
        <v>1.7857142857142856E-2</v>
      </c>
      <c r="Q14" s="13">
        <f t="shared" si="8"/>
        <v>2</v>
      </c>
      <c r="R14" s="14" t="s">
        <v>82</v>
      </c>
      <c r="S14" s="12">
        <f t="shared" si="16"/>
        <v>88032</v>
      </c>
      <c r="T14" s="50">
        <f t="shared" si="9"/>
        <v>0.44146723044397457</v>
      </c>
      <c r="U14" s="22">
        <f t="shared" si="10"/>
        <v>0.62735257214554585</v>
      </c>
      <c r="V14" s="22">
        <f t="shared" si="11"/>
        <v>9.1917684604379865E-2</v>
      </c>
      <c r="W14" s="11">
        <f t="shared" si="12"/>
        <v>5.8668076109936573E-2</v>
      </c>
      <c r="Y14" s="7">
        <v>33054</v>
      </c>
      <c r="Z14" s="4">
        <f t="shared" si="14"/>
        <v>5</v>
      </c>
      <c r="AA14" s="5" t="s">
        <v>40</v>
      </c>
      <c r="AB14" s="68">
        <f>AB13*2</f>
        <v>1600</v>
      </c>
      <c r="AC14" s="6">
        <f t="shared" si="15"/>
        <v>8000</v>
      </c>
      <c r="AD14" s="47">
        <f t="shared" si="13"/>
        <v>-448000</v>
      </c>
      <c r="AE14" s="16">
        <f t="shared" si="2"/>
        <v>0</v>
      </c>
      <c r="AF14" s="61">
        <v>781.05</v>
      </c>
      <c r="AG14" s="62">
        <f t="shared" si="0"/>
        <v>0</v>
      </c>
    </row>
    <row r="15" spans="1:33" x14ac:dyDescent="0.25">
      <c r="A15" s="2">
        <v>33584</v>
      </c>
      <c r="B15" s="2">
        <v>33238</v>
      </c>
      <c r="C15" s="17">
        <v>4.5</v>
      </c>
      <c r="D15" s="15">
        <v>33584</v>
      </c>
      <c r="E15">
        <v>10</v>
      </c>
      <c r="F15" s="10">
        <v>263.5</v>
      </c>
      <c r="G15" s="9"/>
      <c r="H15" s="9"/>
      <c r="I15" s="9"/>
      <c r="J15" s="9"/>
      <c r="L15" s="9"/>
      <c r="M15" s="9"/>
      <c r="N15" s="10"/>
      <c r="O15" s="10"/>
      <c r="P15" s="1">
        <f t="shared" si="5"/>
        <v>1.7077798861480076E-2</v>
      </c>
      <c r="Q15" s="11">
        <f t="shared" si="8"/>
        <v>0</v>
      </c>
      <c r="S15" s="12">
        <f t="shared" si="16"/>
        <v>0</v>
      </c>
      <c r="T15" s="50"/>
      <c r="U15" s="22"/>
      <c r="V15" s="22"/>
      <c r="W15"/>
      <c r="Y15" s="7">
        <v>33419</v>
      </c>
      <c r="Z15" s="4">
        <f t="shared" si="14"/>
        <v>4.5</v>
      </c>
      <c r="AA15" s="5" t="s">
        <v>41</v>
      </c>
      <c r="AB15" s="16">
        <f>AB14</f>
        <v>1600</v>
      </c>
      <c r="AC15" s="6">
        <f t="shared" si="15"/>
        <v>7200</v>
      </c>
      <c r="AD15" s="47">
        <f t="shared" si="13"/>
        <v>-421600</v>
      </c>
      <c r="AE15" s="16">
        <f t="shared" si="2"/>
        <v>0</v>
      </c>
      <c r="AF15" s="61">
        <v>1167.97</v>
      </c>
      <c r="AG15" s="62">
        <f t="shared" si="0"/>
        <v>0</v>
      </c>
    </row>
    <row r="16" spans="1:33" x14ac:dyDescent="0.25">
      <c r="B16" s="20">
        <v>33603</v>
      </c>
      <c r="C16" s="17">
        <v>5.0999999999999996</v>
      </c>
      <c r="D16" s="15"/>
      <c r="E16">
        <v>10</v>
      </c>
      <c r="F16" s="10">
        <v>293.75</v>
      </c>
      <c r="G16" s="9">
        <v>5470</v>
      </c>
      <c r="H16" s="9">
        <v>40433</v>
      </c>
      <c r="I16" s="9">
        <v>4515</v>
      </c>
      <c r="J16" s="9">
        <v>3144</v>
      </c>
      <c r="K16">
        <v>419</v>
      </c>
      <c r="L16" s="9">
        <f t="shared" si="3"/>
        <v>4341.8639999999996</v>
      </c>
      <c r="M16" s="9">
        <v>24.36</v>
      </c>
      <c r="N16" s="10">
        <v>13.81</v>
      </c>
      <c r="O16" s="10">
        <f t="shared" si="4"/>
        <v>21.270818247646631</v>
      </c>
      <c r="P16" s="1">
        <f t="shared" si="5"/>
        <v>1.7361702127659574E-2</v>
      </c>
      <c r="Q16" s="11" t="e">
        <f t="shared" si="8"/>
        <v>#DIV/0!</v>
      </c>
      <c r="S16" s="12">
        <f t="shared" si="16"/>
        <v>92355</v>
      </c>
      <c r="T16" s="50">
        <f t="shared" si="9"/>
        <v>0.56689698394046217</v>
      </c>
      <c r="U16" s="22">
        <f t="shared" si="10"/>
        <v>0.36929761042722659</v>
      </c>
      <c r="V16" s="22">
        <f t="shared" si="11"/>
        <v>0.1073841663987337</v>
      </c>
      <c r="W16" s="11">
        <f t="shared" si="12"/>
        <v>5.4706880793837315E-2</v>
      </c>
      <c r="Y16" s="7">
        <v>33785</v>
      </c>
      <c r="Z16" s="4">
        <f t="shared" si="14"/>
        <v>5.0999999999999996</v>
      </c>
      <c r="AA16" s="5" t="s">
        <v>42</v>
      </c>
      <c r="AB16" s="16">
        <f>AB15</f>
        <v>1600</v>
      </c>
      <c r="AC16" s="6">
        <f t="shared" si="15"/>
        <v>8159.9999999999991</v>
      </c>
      <c r="AD16" s="47">
        <f t="shared" si="13"/>
        <v>-470000</v>
      </c>
      <c r="AE16" s="16">
        <f t="shared" si="2"/>
        <v>0</v>
      </c>
      <c r="AF16" s="61">
        <v>4285</v>
      </c>
      <c r="AG16" s="62">
        <f t="shared" si="0"/>
        <v>0</v>
      </c>
    </row>
    <row r="17" spans="1:33" x14ac:dyDescent="0.25">
      <c r="A17" s="2">
        <v>33953</v>
      </c>
      <c r="B17" s="29">
        <v>33694</v>
      </c>
      <c r="C17" s="30">
        <v>6</v>
      </c>
      <c r="D17" s="29">
        <v>33953</v>
      </c>
      <c r="E17" s="31">
        <v>10</v>
      </c>
      <c r="F17" s="32">
        <v>470</v>
      </c>
      <c r="G17" s="33">
        <v>4760</v>
      </c>
      <c r="H17" s="33">
        <v>42092</v>
      </c>
      <c r="I17" s="33">
        <v>4602</v>
      </c>
      <c r="J17" s="33">
        <v>5030</v>
      </c>
      <c r="K17" s="31">
        <v>33</v>
      </c>
      <c r="L17" s="33">
        <v>4105</v>
      </c>
      <c r="M17" s="32">
        <v>1807.47</v>
      </c>
      <c r="N17" s="32">
        <f>L17/(J17/E17)</f>
        <v>8.1610337972166995</v>
      </c>
      <c r="O17" s="32">
        <f t="shared" si="4"/>
        <v>57.590742996345924</v>
      </c>
      <c r="P17" s="34">
        <f t="shared" si="5"/>
        <v>1.276595744680851E-2</v>
      </c>
      <c r="Q17" s="35">
        <f t="shared" si="8"/>
        <v>1.5998727735368956</v>
      </c>
      <c r="R17" s="45" t="s">
        <v>83</v>
      </c>
      <c r="S17" s="33">
        <f t="shared" si="16"/>
        <v>236410</v>
      </c>
      <c r="T17" s="50">
        <f t="shared" si="9"/>
        <v>0.42618355481727577</v>
      </c>
      <c r="U17" s="22">
        <f t="shared" si="10"/>
        <v>0.73520097442143728</v>
      </c>
      <c r="V17" s="22">
        <f t="shared" si="11"/>
        <v>9.7524470208115555E-2</v>
      </c>
      <c r="W17" s="11">
        <f t="shared" si="12"/>
        <v>3.426079734219269E-3</v>
      </c>
      <c r="Y17" s="7">
        <v>34150</v>
      </c>
      <c r="Z17" s="4">
        <f t="shared" si="14"/>
        <v>6</v>
      </c>
      <c r="AA17" s="5" t="s">
        <v>43</v>
      </c>
      <c r="AB17" s="68">
        <f>AB16*8/5</f>
        <v>2560</v>
      </c>
      <c r="AC17" s="6">
        <f t="shared" si="15"/>
        <v>15360</v>
      </c>
      <c r="AD17" s="47">
        <f t="shared" si="13"/>
        <v>-1203200</v>
      </c>
      <c r="AE17" s="16">
        <f t="shared" si="2"/>
        <v>0</v>
      </c>
      <c r="AF17" s="61">
        <v>2280.52</v>
      </c>
      <c r="AG17" s="62">
        <f t="shared" si="0"/>
        <v>0</v>
      </c>
    </row>
    <row r="18" spans="1:33" x14ac:dyDescent="0.25">
      <c r="A18" s="2">
        <v>34313</v>
      </c>
      <c r="B18" s="29">
        <v>34059</v>
      </c>
      <c r="C18" s="30">
        <v>5.3</v>
      </c>
      <c r="D18" s="29">
        <v>34313</v>
      </c>
      <c r="E18" s="31">
        <v>10</v>
      </c>
      <c r="F18" s="32">
        <v>500</v>
      </c>
      <c r="G18" s="33">
        <v>4587</v>
      </c>
      <c r="H18" s="33">
        <v>49470</v>
      </c>
      <c r="I18" s="33">
        <v>6420</v>
      </c>
      <c r="J18" s="33">
        <v>5030</v>
      </c>
      <c r="K18" s="31">
        <v>116</v>
      </c>
      <c r="L18" s="33">
        <v>4836</v>
      </c>
      <c r="M18" s="32">
        <v>1807.47</v>
      </c>
      <c r="N18" s="32">
        <f>L18/(J18/E18)</f>
        <v>9.6143141153081508</v>
      </c>
      <c r="O18" s="32">
        <f t="shared" si="4"/>
        <v>52.005789909015718</v>
      </c>
      <c r="P18" s="34">
        <f t="shared" si="5"/>
        <v>1.06E-2</v>
      </c>
      <c r="Q18" s="32">
        <f t="shared" si="8"/>
        <v>1</v>
      </c>
      <c r="R18" s="31"/>
      <c r="S18" s="33">
        <f t="shared" si="16"/>
        <v>251500</v>
      </c>
      <c r="T18" s="50">
        <f t="shared" si="9"/>
        <v>0.42235807860262009</v>
      </c>
      <c r="U18" s="22">
        <f t="shared" si="10"/>
        <v>0.55126137303556655</v>
      </c>
      <c r="V18" s="22">
        <f t="shared" si="11"/>
        <v>9.7756215888417222E-2</v>
      </c>
      <c r="W18" s="11">
        <f t="shared" si="12"/>
        <v>1.0131004366812227E-2</v>
      </c>
      <c r="Y18" s="7">
        <v>34515</v>
      </c>
      <c r="Z18" s="4">
        <f t="shared" si="14"/>
        <v>5.3</v>
      </c>
      <c r="AA18" s="5" t="s">
        <v>113</v>
      </c>
      <c r="AB18" s="16">
        <f>AB17</f>
        <v>2560</v>
      </c>
      <c r="AC18" s="6">
        <f t="shared" si="15"/>
        <v>13568</v>
      </c>
      <c r="AD18" s="47">
        <f t="shared" si="13"/>
        <v>-1280000</v>
      </c>
      <c r="AE18" s="16">
        <f t="shared" si="2"/>
        <v>0</v>
      </c>
      <c r="AF18" s="61">
        <v>3778.99</v>
      </c>
      <c r="AG18" s="62">
        <f t="shared" si="0"/>
        <v>0</v>
      </c>
    </row>
    <row r="19" spans="1:33" x14ac:dyDescent="0.25">
      <c r="A19" s="2">
        <v>34691</v>
      </c>
      <c r="B19" s="29">
        <v>34424</v>
      </c>
      <c r="C19" s="30"/>
      <c r="D19" s="29">
        <v>34691</v>
      </c>
      <c r="E19" s="31">
        <v>10</v>
      </c>
      <c r="F19" s="32">
        <v>420</v>
      </c>
      <c r="G19" s="33">
        <v>4652</v>
      </c>
      <c r="H19" s="33">
        <v>60197</v>
      </c>
      <c r="I19" s="33">
        <v>7153</v>
      </c>
      <c r="J19" s="33">
        <v>12319</v>
      </c>
      <c r="K19" s="33">
        <v>160</v>
      </c>
      <c r="L19" s="32">
        <v>5880</v>
      </c>
      <c r="M19" s="32">
        <f>(J19+I19)/(J19/E19)</f>
        <v>15.806477798522605</v>
      </c>
      <c r="N19" s="32">
        <f>L19/(J19/E19)</f>
        <v>4.773114700868577</v>
      </c>
      <c r="O19" s="32">
        <f t="shared" si="4"/>
        <v>87.992857142857147</v>
      </c>
      <c r="P19" s="34">
        <f t="shared" si="5"/>
        <v>0</v>
      </c>
      <c r="Q19" s="35">
        <f t="shared" si="8"/>
        <v>2.4491053677932406</v>
      </c>
      <c r="R19" s="46" t="s">
        <v>84</v>
      </c>
      <c r="S19" s="33">
        <f t="shared" si="16"/>
        <v>517398</v>
      </c>
      <c r="T19" s="50">
        <f t="shared" si="9"/>
        <v>0.30197206244864422</v>
      </c>
      <c r="U19" s="22">
        <f t="shared" si="10"/>
        <v>0</v>
      </c>
      <c r="V19" s="22">
        <f t="shared" si="11"/>
        <v>9.7679286343173244E-2</v>
      </c>
      <c r="W19" s="11">
        <f t="shared" si="12"/>
        <v>8.2169268693508633E-3</v>
      </c>
      <c r="Y19" s="7">
        <v>34607</v>
      </c>
      <c r="Z19" s="4">
        <f t="shared" si="14"/>
        <v>0</v>
      </c>
      <c r="AA19" s="5" t="s">
        <v>58</v>
      </c>
      <c r="AB19" s="68">
        <f>AB18*2</f>
        <v>5120</v>
      </c>
      <c r="AC19" s="6">
        <f t="shared" si="15"/>
        <v>0</v>
      </c>
      <c r="AD19" s="47">
        <f t="shared" si="13"/>
        <v>-2150400</v>
      </c>
      <c r="AE19" s="16">
        <f t="shared" si="2"/>
        <v>0</v>
      </c>
      <c r="AF19" s="61">
        <v>3778.99</v>
      </c>
      <c r="AG19" s="62">
        <f t="shared" si="0"/>
        <v>0</v>
      </c>
    </row>
    <row r="20" spans="1:33" x14ac:dyDescent="0.25">
      <c r="A20" s="2">
        <v>35064</v>
      </c>
      <c r="B20" s="29">
        <v>34789</v>
      </c>
      <c r="C20" s="30">
        <v>4.49</v>
      </c>
      <c r="D20" s="29">
        <v>35064</v>
      </c>
      <c r="E20" s="31">
        <v>10</v>
      </c>
      <c r="F20" s="32">
        <v>269</v>
      </c>
      <c r="G20" s="33">
        <v>14402</v>
      </c>
      <c r="H20" s="33">
        <v>68146</v>
      </c>
      <c r="I20" s="33">
        <v>9500</v>
      </c>
      <c r="J20" s="33">
        <v>13599</v>
      </c>
      <c r="K20" s="33">
        <v>160</v>
      </c>
      <c r="L20" s="32">
        <v>7179</v>
      </c>
      <c r="M20" s="32">
        <f>(J20+I20)/(J20/E20)</f>
        <v>16.985807779983823</v>
      </c>
      <c r="N20" s="32">
        <f>L20/(J20/E20)</f>
        <v>5.2790646371056695</v>
      </c>
      <c r="O20" s="32">
        <f t="shared" si="4"/>
        <v>50.955996656916007</v>
      </c>
      <c r="P20" s="34">
        <f t="shared" si="5"/>
        <v>1.6691449814126395E-2</v>
      </c>
      <c r="Q20" s="32">
        <f t="shared" si="8"/>
        <v>1.1039045377059826</v>
      </c>
      <c r="R20" s="31"/>
      <c r="S20" s="33">
        <f t="shared" si="16"/>
        <v>365813.1</v>
      </c>
      <c r="T20" s="50">
        <f t="shared" si="9"/>
        <v>0.31079267500757607</v>
      </c>
      <c r="U20" s="22">
        <f t="shared" si="10"/>
        <v>0.85052946092770587</v>
      </c>
      <c r="V20" s="22">
        <f t="shared" si="11"/>
        <v>0.10534734247057788</v>
      </c>
      <c r="W20" s="11">
        <f t="shared" si="12"/>
        <v>6.9267067838434566E-3</v>
      </c>
      <c r="Y20" s="7">
        <v>34972</v>
      </c>
      <c r="Z20" s="4">
        <f t="shared" si="14"/>
        <v>4.49</v>
      </c>
      <c r="AA20" s="5" t="s">
        <v>59</v>
      </c>
      <c r="AB20" s="16">
        <f>AB19</f>
        <v>5120</v>
      </c>
      <c r="AC20" s="6">
        <f t="shared" si="15"/>
        <v>22988.800000000003</v>
      </c>
      <c r="AD20" s="47">
        <f t="shared" si="13"/>
        <v>-1377280</v>
      </c>
      <c r="AE20" s="16">
        <f t="shared" si="2"/>
        <v>-1377280</v>
      </c>
      <c r="AF20" s="61">
        <v>3260.96</v>
      </c>
      <c r="AG20" s="62">
        <f t="shared" si="0"/>
        <v>-3260.96</v>
      </c>
    </row>
    <row r="21" spans="1:33" x14ac:dyDescent="0.25">
      <c r="A21" s="2">
        <v>35430</v>
      </c>
      <c r="B21" s="29">
        <v>35155</v>
      </c>
      <c r="C21" s="30">
        <v>4.8</v>
      </c>
      <c r="D21" s="29">
        <v>35430</v>
      </c>
      <c r="E21" s="31">
        <v>10</v>
      </c>
      <c r="F21" s="32">
        <v>234.75</v>
      </c>
      <c r="G21" s="33">
        <v>15173</v>
      </c>
      <c r="H21" s="33">
        <v>85011</v>
      </c>
      <c r="I21" s="33">
        <v>10602</v>
      </c>
      <c r="J21" s="33">
        <v>13599</v>
      </c>
      <c r="K21" s="33">
        <v>253</v>
      </c>
      <c r="L21" s="32">
        <v>7630</v>
      </c>
      <c r="M21" s="32">
        <f t="shared" ref="M21:M44" si="17">(J21+I21)/(J21/E21)</f>
        <v>17.796161482461944</v>
      </c>
      <c r="N21" s="32">
        <f>L21/(J21/E21)</f>
        <v>5.6107066696080592</v>
      </c>
      <c r="O21" s="32">
        <f t="shared" si="4"/>
        <v>41.839649410222805</v>
      </c>
      <c r="P21" s="34">
        <f t="shared" si="5"/>
        <v>2.0447284345047924E-2</v>
      </c>
      <c r="Q21" s="32">
        <f t="shared" si="8"/>
        <v>1</v>
      </c>
      <c r="R21" s="31"/>
      <c r="S21" s="33">
        <f t="shared" si="16"/>
        <v>319236.52500000002</v>
      </c>
      <c r="T21" s="50">
        <f t="shared" si="9"/>
        <v>0.31527622825503077</v>
      </c>
      <c r="U21" s="22">
        <f t="shared" si="10"/>
        <v>0.85550720838794236</v>
      </c>
      <c r="V21" s="22">
        <f t="shared" si="11"/>
        <v>8.9753090776487743E-2</v>
      </c>
      <c r="W21" s="11">
        <f t="shared" si="12"/>
        <v>1.0454113466385686E-2</v>
      </c>
      <c r="Y21" s="7">
        <v>35338</v>
      </c>
      <c r="Z21" s="4">
        <f t="shared" si="14"/>
        <v>4.8</v>
      </c>
      <c r="AA21" s="5" t="s">
        <v>60</v>
      </c>
      <c r="AB21" s="16">
        <f>AB20</f>
        <v>5120</v>
      </c>
      <c r="AC21" s="6">
        <f t="shared" si="15"/>
        <v>24576</v>
      </c>
      <c r="AD21" s="47">
        <f t="shared" si="13"/>
        <v>-1201920</v>
      </c>
      <c r="AE21" s="16">
        <f t="shared" si="2"/>
        <v>24576</v>
      </c>
      <c r="AF21" s="61">
        <v>3366.61</v>
      </c>
      <c r="AG21" s="62">
        <f t="shared" si="0"/>
        <v>0</v>
      </c>
    </row>
    <row r="22" spans="1:33" x14ac:dyDescent="0.25">
      <c r="A22" s="2">
        <v>35795</v>
      </c>
      <c r="B22" s="29">
        <v>35520</v>
      </c>
      <c r="C22" s="30">
        <v>4.5</v>
      </c>
      <c r="D22" s="29">
        <v>35795</v>
      </c>
      <c r="E22" s="31">
        <v>10</v>
      </c>
      <c r="F22" s="32">
        <v>256.5</v>
      </c>
      <c r="G22" s="33">
        <v>16041</v>
      </c>
      <c r="H22" s="33">
        <v>96060</v>
      </c>
      <c r="I22" s="33">
        <v>12218</v>
      </c>
      <c r="J22" s="33">
        <v>13599</v>
      </c>
      <c r="K22" s="33">
        <v>402</v>
      </c>
      <c r="L22" s="32">
        <v>7892</v>
      </c>
      <c r="M22" s="32">
        <f t="shared" si="17"/>
        <v>18.984484153246562</v>
      </c>
      <c r="N22" s="32">
        <f t="shared" ref="N22:N44" si="18">L22/(J22/E22)</f>
        <v>5.8033678946981393</v>
      </c>
      <c r="O22" s="32">
        <f t="shared" si="4"/>
        <v>44.198473137354284</v>
      </c>
      <c r="P22" s="34">
        <f t="shared" si="5"/>
        <v>1.7543859649122806E-2</v>
      </c>
      <c r="Q22" s="32">
        <f t="shared" si="8"/>
        <v>1</v>
      </c>
      <c r="R22" s="31"/>
      <c r="S22" s="33">
        <f t="shared" si="16"/>
        <v>348814.35</v>
      </c>
      <c r="T22" s="50">
        <f t="shared" si="9"/>
        <v>0.30569004919239262</v>
      </c>
      <c r="U22" s="22">
        <f t="shared" si="10"/>
        <v>0.77541180942726817</v>
      </c>
      <c r="V22" s="22">
        <f t="shared" si="11"/>
        <v>8.2156985217572351E-2</v>
      </c>
      <c r="W22" s="11">
        <f t="shared" si="12"/>
        <v>1.557113529844676E-2</v>
      </c>
      <c r="Y22" s="7">
        <v>35703</v>
      </c>
      <c r="Z22" s="4">
        <f t="shared" si="14"/>
        <v>4.5</v>
      </c>
      <c r="AA22" s="5" t="s">
        <v>61</v>
      </c>
      <c r="AB22" s="16">
        <f t="shared" ref="AB22:AB32" si="19">AB21</f>
        <v>5120</v>
      </c>
      <c r="AC22" s="6">
        <f t="shared" si="15"/>
        <v>23040</v>
      </c>
      <c r="AD22" s="47">
        <f t="shared" si="13"/>
        <v>-1313280</v>
      </c>
      <c r="AE22" s="16">
        <f t="shared" si="2"/>
        <v>23040</v>
      </c>
      <c r="AF22" s="61">
        <v>3360.89</v>
      </c>
      <c r="AG22" s="62">
        <f t="shared" si="0"/>
        <v>0</v>
      </c>
    </row>
    <row r="23" spans="1:33" x14ac:dyDescent="0.25">
      <c r="A23" s="2">
        <v>36160</v>
      </c>
      <c r="B23" s="29">
        <v>35885</v>
      </c>
      <c r="C23" s="30">
        <v>3</v>
      </c>
      <c r="D23" s="29">
        <v>36160</v>
      </c>
      <c r="E23" s="31">
        <v>10</v>
      </c>
      <c r="F23" s="32">
        <v>196</v>
      </c>
      <c r="G23" s="33">
        <v>19446</v>
      </c>
      <c r="H23" s="33">
        <v>101973</v>
      </c>
      <c r="I23" s="33">
        <v>15737</v>
      </c>
      <c r="J23" s="33">
        <v>13599</v>
      </c>
      <c r="K23" s="33">
        <v>4.78</v>
      </c>
      <c r="L23" s="32">
        <v>8007</v>
      </c>
      <c r="M23" s="32">
        <f t="shared" si="17"/>
        <v>21.572174424590042</v>
      </c>
      <c r="N23" s="32">
        <f t="shared" si="18"/>
        <v>5.8879329362453117</v>
      </c>
      <c r="O23" s="32">
        <f t="shared" si="4"/>
        <v>33.288422630198582</v>
      </c>
      <c r="P23" s="34">
        <f t="shared" si="5"/>
        <v>1.5306122448979591E-2</v>
      </c>
      <c r="Q23" s="32">
        <f t="shared" si="8"/>
        <v>1</v>
      </c>
      <c r="R23" s="31"/>
      <c r="S23" s="33">
        <f t="shared" si="16"/>
        <v>266540.40000000002</v>
      </c>
      <c r="T23" s="50">
        <f t="shared" si="9"/>
        <v>0.272941096263976</v>
      </c>
      <c r="U23" s="22">
        <f t="shared" si="10"/>
        <v>0.50951667291120273</v>
      </c>
      <c r="V23" s="22">
        <f t="shared" si="11"/>
        <v>7.8520784913653607E-2</v>
      </c>
      <c r="W23" s="11">
        <f t="shared" si="12"/>
        <v>1.6293973275156805E-4</v>
      </c>
      <c r="Y23" s="7">
        <v>36068</v>
      </c>
      <c r="Z23" s="4">
        <f t="shared" si="14"/>
        <v>3</v>
      </c>
      <c r="AA23" s="5" t="s">
        <v>62</v>
      </c>
      <c r="AB23" s="16">
        <f t="shared" si="19"/>
        <v>5120</v>
      </c>
      <c r="AC23" s="6">
        <f t="shared" si="15"/>
        <v>15360</v>
      </c>
      <c r="AD23" s="47">
        <f t="shared" si="13"/>
        <v>-1003520</v>
      </c>
      <c r="AE23" s="16">
        <f t="shared" si="2"/>
        <v>15360</v>
      </c>
      <c r="AF23" s="61">
        <v>3892.75</v>
      </c>
      <c r="AG23" s="62">
        <f t="shared" si="0"/>
        <v>0</v>
      </c>
    </row>
    <row r="24" spans="1:33" x14ac:dyDescent="0.25">
      <c r="A24" s="2">
        <v>36525</v>
      </c>
      <c r="B24" s="29">
        <v>36250</v>
      </c>
      <c r="C24" s="30">
        <v>3</v>
      </c>
      <c r="D24" s="29">
        <v>36525</v>
      </c>
      <c r="E24" s="31">
        <v>10</v>
      </c>
      <c r="F24" s="32">
        <v>214</v>
      </c>
      <c r="G24" s="33">
        <v>22617</v>
      </c>
      <c r="H24" s="33">
        <v>99822</v>
      </c>
      <c r="I24" s="33">
        <v>15775</v>
      </c>
      <c r="J24" s="33">
        <v>13599</v>
      </c>
      <c r="K24" s="33">
        <v>5.13</v>
      </c>
      <c r="L24" s="32">
        <v>4567</v>
      </c>
      <c r="M24" s="32">
        <f t="shared" si="17"/>
        <v>21.600117655709976</v>
      </c>
      <c r="N24" s="32">
        <f t="shared" si="18"/>
        <v>3.3583351717038017</v>
      </c>
      <c r="O24" s="32">
        <f t="shared" si="4"/>
        <v>63.722049485439022</v>
      </c>
      <c r="P24" s="34">
        <f t="shared" si="5"/>
        <v>1.4018691588785047E-2</v>
      </c>
      <c r="Q24" s="32">
        <f t="shared" si="8"/>
        <v>1</v>
      </c>
      <c r="R24" s="31"/>
      <c r="S24" s="33">
        <f t="shared" si="16"/>
        <v>291018.59999999998</v>
      </c>
      <c r="T24" s="50">
        <f t="shared" si="9"/>
        <v>0.15547763328113298</v>
      </c>
      <c r="U24" s="22">
        <f t="shared" si="10"/>
        <v>0.89329975914166848</v>
      </c>
      <c r="V24" s="22">
        <f t="shared" si="11"/>
        <v>4.575143755885476E-2</v>
      </c>
      <c r="W24" s="11">
        <f t="shared" si="12"/>
        <v>1.7464424320827942E-4</v>
      </c>
      <c r="Y24" s="7">
        <v>36433</v>
      </c>
      <c r="Z24" s="4">
        <f t="shared" si="14"/>
        <v>3</v>
      </c>
      <c r="AA24" s="5" t="s">
        <v>63</v>
      </c>
      <c r="AB24" s="16">
        <f t="shared" si="19"/>
        <v>5120</v>
      </c>
      <c r="AC24" s="6">
        <f t="shared" si="15"/>
        <v>15360</v>
      </c>
      <c r="AD24" s="47">
        <f t="shared" si="13"/>
        <v>-1095680</v>
      </c>
      <c r="AE24" s="16">
        <f t="shared" si="2"/>
        <v>15360</v>
      </c>
      <c r="AF24" s="61">
        <v>3739.96</v>
      </c>
      <c r="AG24" s="62">
        <f t="shared" si="0"/>
        <v>0</v>
      </c>
    </row>
    <row r="25" spans="1:33" x14ac:dyDescent="0.25">
      <c r="A25" s="2">
        <v>36891</v>
      </c>
      <c r="B25" s="29">
        <v>36616</v>
      </c>
      <c r="C25" s="30">
        <v>3</v>
      </c>
      <c r="D25" s="29">
        <v>36891</v>
      </c>
      <c r="E25" s="31">
        <v>10</v>
      </c>
      <c r="F25" s="32">
        <v>166.65</v>
      </c>
      <c r="G25" s="33">
        <v>21558</v>
      </c>
      <c r="H25" s="33">
        <v>108958</v>
      </c>
      <c r="I25" s="33">
        <v>16426</v>
      </c>
      <c r="J25" s="33">
        <v>13599</v>
      </c>
      <c r="K25" s="33">
        <v>6.72</v>
      </c>
      <c r="L25" s="32">
        <v>5179</v>
      </c>
      <c r="M25" s="32">
        <f t="shared" si="17"/>
        <v>22.07882932568571</v>
      </c>
      <c r="N25" s="32">
        <f t="shared" si="18"/>
        <v>3.808368262372233</v>
      </c>
      <c r="O25" s="32">
        <f t="shared" si="4"/>
        <v>43.758898435991512</v>
      </c>
      <c r="P25" s="34">
        <f t="shared" si="5"/>
        <v>1.8001800180018002E-2</v>
      </c>
      <c r="Q25" s="32">
        <f t="shared" si="8"/>
        <v>1</v>
      </c>
      <c r="R25" s="31"/>
      <c r="S25" s="33">
        <f t="shared" si="16"/>
        <v>226627.33500000002</v>
      </c>
      <c r="T25" s="50">
        <f t="shared" si="9"/>
        <v>0.17248959200666111</v>
      </c>
      <c r="U25" s="22">
        <f t="shared" si="10"/>
        <v>0.78773894574242131</v>
      </c>
      <c r="V25" s="22">
        <f t="shared" si="11"/>
        <v>4.7532076579966595E-2</v>
      </c>
      <c r="W25" s="11">
        <f t="shared" si="12"/>
        <v>2.2381348875936719E-4</v>
      </c>
      <c r="Y25" s="7">
        <v>36799</v>
      </c>
      <c r="Z25" s="4">
        <f t="shared" si="14"/>
        <v>3</v>
      </c>
      <c r="AA25" s="5" t="s">
        <v>25</v>
      </c>
      <c r="AB25" s="16">
        <f t="shared" si="19"/>
        <v>5120</v>
      </c>
      <c r="AC25" s="6">
        <f t="shared" si="15"/>
        <v>15360</v>
      </c>
      <c r="AD25" s="47">
        <f t="shared" si="13"/>
        <v>-853248</v>
      </c>
      <c r="AE25" s="16">
        <f t="shared" si="2"/>
        <v>15360</v>
      </c>
      <c r="AF25" s="61">
        <v>5001.28</v>
      </c>
      <c r="AG25" s="62">
        <f t="shared" si="0"/>
        <v>0</v>
      </c>
    </row>
    <row r="26" spans="1:33" x14ac:dyDescent="0.25">
      <c r="A26" s="2">
        <v>37256</v>
      </c>
      <c r="B26" s="29">
        <v>36981</v>
      </c>
      <c r="C26" s="30">
        <v>8.25</v>
      </c>
      <c r="D26" s="29">
        <v>37256</v>
      </c>
      <c r="E26" s="31">
        <v>10</v>
      </c>
      <c r="F26" s="32">
        <v>166.8</v>
      </c>
      <c r="G26" s="33">
        <v>20083</v>
      </c>
      <c r="H26" s="33">
        <v>117688</v>
      </c>
      <c r="I26" s="33">
        <v>10312</v>
      </c>
      <c r="J26" s="33">
        <v>13599</v>
      </c>
      <c r="K26" s="33">
        <v>13.05</v>
      </c>
      <c r="L26" s="32">
        <v>6250</v>
      </c>
      <c r="M26" s="32">
        <f t="shared" si="17"/>
        <v>17.582910508125597</v>
      </c>
      <c r="N26" s="32">
        <f t="shared" si="18"/>
        <v>4.5959261710419881</v>
      </c>
      <c r="O26" s="32">
        <f t="shared" si="4"/>
        <v>36.293011200000002</v>
      </c>
      <c r="P26" s="34">
        <f t="shared" si="5"/>
        <v>4.9460431654676257E-2</v>
      </c>
      <c r="Q26" s="32">
        <f t="shared" si="8"/>
        <v>1</v>
      </c>
      <c r="R26" s="31"/>
      <c r="S26" s="33">
        <f t="shared" si="16"/>
        <v>226831.32</v>
      </c>
      <c r="T26" s="50">
        <f t="shared" si="9"/>
        <v>0.26138597298314581</v>
      </c>
      <c r="U26" s="22">
        <f t="shared" si="10"/>
        <v>1.7950680000000001</v>
      </c>
      <c r="V26" s="22">
        <f t="shared" si="11"/>
        <v>5.310651893141187E-2</v>
      </c>
      <c r="W26" s="11">
        <f t="shared" si="12"/>
        <v>5.457739115888085E-4</v>
      </c>
      <c r="Y26" s="7">
        <v>37164</v>
      </c>
      <c r="Z26" s="4">
        <f t="shared" si="14"/>
        <v>8.25</v>
      </c>
      <c r="AA26" s="5" t="s">
        <v>64</v>
      </c>
      <c r="AB26" s="16">
        <f t="shared" si="19"/>
        <v>5120</v>
      </c>
      <c r="AC26" s="6">
        <f t="shared" si="15"/>
        <v>42240</v>
      </c>
      <c r="AD26" s="47">
        <f t="shared" si="13"/>
        <v>-854016</v>
      </c>
      <c r="AE26" s="16">
        <f t="shared" si="2"/>
        <v>42240</v>
      </c>
      <c r="AF26" s="61">
        <v>3604.38</v>
      </c>
      <c r="AG26" s="62">
        <f t="shared" si="0"/>
        <v>0</v>
      </c>
    </row>
    <row r="27" spans="1:33" x14ac:dyDescent="0.25">
      <c r="A27" s="2">
        <v>37621</v>
      </c>
      <c r="B27" s="23">
        <v>37346</v>
      </c>
      <c r="C27" s="24">
        <v>4.25</v>
      </c>
      <c r="D27" s="23">
        <v>37621</v>
      </c>
      <c r="E27" s="25">
        <v>10</v>
      </c>
      <c r="F27" s="26">
        <v>134.85</v>
      </c>
      <c r="G27" s="27">
        <v>17231</v>
      </c>
      <c r="H27" s="27">
        <v>116089</v>
      </c>
      <c r="I27" s="27">
        <v>11165</v>
      </c>
      <c r="J27" s="27">
        <v>13599</v>
      </c>
      <c r="K27" s="27">
        <v>9.25</v>
      </c>
      <c r="L27" s="26">
        <v>6979</v>
      </c>
      <c r="M27" s="26">
        <f t="shared" si="17"/>
        <v>18.210162511949406</v>
      </c>
      <c r="N27" s="26">
        <f t="shared" si="18"/>
        <v>5.131994999632326</v>
      </c>
      <c r="O27" s="26">
        <f t="shared" si="4"/>
        <v>26.276331136265938</v>
      </c>
      <c r="P27" s="28">
        <f t="shared" si="5"/>
        <v>3.1516499814608828E-2</v>
      </c>
      <c r="Q27" s="26">
        <f t="shared" si="8"/>
        <v>1</v>
      </c>
      <c r="R27" s="25"/>
      <c r="S27" s="27">
        <f t="shared" si="16"/>
        <v>183382.51499999998</v>
      </c>
      <c r="T27" s="50">
        <f t="shared" si="9"/>
        <v>0.28182038442900986</v>
      </c>
      <c r="U27" s="22">
        <f t="shared" si="10"/>
        <v>0.82813798538472561</v>
      </c>
      <c r="V27" s="22">
        <f t="shared" si="11"/>
        <v>6.0117668340669658E-2</v>
      </c>
      <c r="W27" s="11">
        <f t="shared" si="12"/>
        <v>3.7352608625424003E-4</v>
      </c>
      <c r="Y27" s="7">
        <v>37529</v>
      </c>
      <c r="Z27" s="4">
        <f t="shared" si="14"/>
        <v>4.25</v>
      </c>
      <c r="AA27" s="5" t="s">
        <v>65</v>
      </c>
      <c r="AB27" s="16">
        <f t="shared" si="19"/>
        <v>5120</v>
      </c>
      <c r="AC27" s="6">
        <f t="shared" si="15"/>
        <v>21760</v>
      </c>
      <c r="AD27" s="47">
        <f t="shared" si="13"/>
        <v>-690432</v>
      </c>
      <c r="AE27" s="16">
        <f t="shared" si="2"/>
        <v>21760</v>
      </c>
      <c r="AF27" s="61">
        <v>3469.35</v>
      </c>
      <c r="AG27" s="62">
        <f t="shared" si="0"/>
        <v>0</v>
      </c>
    </row>
    <row r="28" spans="1:33" x14ac:dyDescent="0.25">
      <c r="A28" s="2">
        <v>37986</v>
      </c>
      <c r="B28" s="23">
        <v>37711</v>
      </c>
      <c r="C28" s="24">
        <v>4.25</v>
      </c>
      <c r="D28" s="23">
        <v>37986</v>
      </c>
      <c r="E28" s="25">
        <v>10</v>
      </c>
      <c r="F28" s="26">
        <v>159.65</v>
      </c>
      <c r="G28" s="27">
        <v>15802</v>
      </c>
      <c r="H28" s="27">
        <v>105689</v>
      </c>
      <c r="I28" s="27">
        <v>13903</v>
      </c>
      <c r="J28" s="27">
        <v>13599</v>
      </c>
      <c r="K28" s="27">
        <v>2.14</v>
      </c>
      <c r="L28" s="26">
        <v>8866</v>
      </c>
      <c r="M28" s="26">
        <f t="shared" si="17"/>
        <v>20.223545848959482</v>
      </c>
      <c r="N28" s="26">
        <f t="shared" si="18"/>
        <v>6.5195970291933225</v>
      </c>
      <c r="O28" s="26">
        <f t="shared" si="4"/>
        <v>24.487709790209792</v>
      </c>
      <c r="P28" s="28">
        <f t="shared" si="5"/>
        <v>2.662073285311619E-2</v>
      </c>
      <c r="Q28" s="26">
        <f t="shared" si="8"/>
        <v>1</v>
      </c>
      <c r="R28" s="25"/>
      <c r="S28" s="27">
        <f t="shared" si="16"/>
        <v>217108.035</v>
      </c>
      <c r="T28" s="50">
        <f t="shared" si="9"/>
        <v>0.32237655443240493</v>
      </c>
      <c r="U28" s="22">
        <f t="shared" si="10"/>
        <v>0.6518807805098128</v>
      </c>
      <c r="V28" s="22">
        <f t="shared" si="11"/>
        <v>8.3887632582387947E-2</v>
      </c>
      <c r="W28" s="11">
        <f t="shared" si="12"/>
        <v>7.7812522725619957E-5</v>
      </c>
      <c r="Y28" s="7">
        <v>37894</v>
      </c>
      <c r="Z28" s="4">
        <f t="shared" si="14"/>
        <v>4.25</v>
      </c>
      <c r="AA28" s="5" t="s">
        <v>66</v>
      </c>
      <c r="AB28" s="16">
        <f t="shared" si="19"/>
        <v>5120</v>
      </c>
      <c r="AC28" s="6">
        <f t="shared" si="15"/>
        <v>21760</v>
      </c>
      <c r="AD28" s="47">
        <f t="shared" si="13"/>
        <v>-817408</v>
      </c>
      <c r="AE28" s="16">
        <f t="shared" si="2"/>
        <v>21760</v>
      </c>
      <c r="AF28" s="61">
        <v>3048.72</v>
      </c>
      <c r="AG28" s="62">
        <f t="shared" si="0"/>
        <v>0</v>
      </c>
    </row>
    <row r="29" spans="1:33" x14ac:dyDescent="0.25">
      <c r="A29" s="2">
        <v>38352</v>
      </c>
      <c r="B29" s="23">
        <v>38077</v>
      </c>
      <c r="C29" s="24">
        <v>6</v>
      </c>
      <c r="D29" s="23">
        <v>38352</v>
      </c>
      <c r="E29" s="25">
        <v>10</v>
      </c>
      <c r="F29" s="26">
        <v>179.35</v>
      </c>
      <c r="G29" s="27">
        <v>9395</v>
      </c>
      <c r="H29" s="27">
        <v>104208</v>
      </c>
      <c r="I29" s="27">
        <v>10802</v>
      </c>
      <c r="J29" s="27">
        <v>13599</v>
      </c>
      <c r="K29" s="27">
        <v>2.17</v>
      </c>
      <c r="L29" s="26">
        <v>10800</v>
      </c>
      <c r="M29" s="26">
        <f t="shared" si="17"/>
        <v>17.943231119935287</v>
      </c>
      <c r="N29" s="26">
        <f t="shared" si="18"/>
        <v>7.941760423560555</v>
      </c>
      <c r="O29" s="26">
        <f t="shared" si="4"/>
        <v>22.58315416666667</v>
      </c>
      <c r="P29" s="28">
        <f t="shared" si="5"/>
        <v>3.3454139949818794E-2</v>
      </c>
      <c r="Q29" s="26">
        <f t="shared" si="8"/>
        <v>1</v>
      </c>
      <c r="R29" s="25"/>
      <c r="S29" s="27">
        <f t="shared" si="16"/>
        <v>243898.065</v>
      </c>
      <c r="T29" s="50">
        <f t="shared" si="9"/>
        <v>0.44260481127822632</v>
      </c>
      <c r="U29" s="22">
        <f t="shared" si="10"/>
        <v>0.75550000000000006</v>
      </c>
      <c r="V29" s="22">
        <f t="shared" si="11"/>
        <v>0.10363887609396591</v>
      </c>
      <c r="W29" s="11">
        <f t="shared" si="12"/>
        <v>8.8930781525347317E-5</v>
      </c>
      <c r="Y29" s="7">
        <v>38260</v>
      </c>
      <c r="Z29" s="4">
        <f t="shared" si="14"/>
        <v>6</v>
      </c>
      <c r="AA29" s="5" t="s">
        <v>67</v>
      </c>
      <c r="AB29" s="16">
        <f t="shared" si="19"/>
        <v>5120</v>
      </c>
      <c r="AC29" s="6">
        <f t="shared" si="15"/>
        <v>30720</v>
      </c>
      <c r="AD29" s="47">
        <f t="shared" si="13"/>
        <v>-918272</v>
      </c>
      <c r="AE29" s="16">
        <f t="shared" si="2"/>
        <v>30720</v>
      </c>
      <c r="AF29" s="61">
        <v>5590.6</v>
      </c>
      <c r="AG29" s="62">
        <f t="shared" si="0"/>
        <v>0</v>
      </c>
    </row>
    <row r="30" spans="1:33" x14ac:dyDescent="0.25">
      <c r="A30" s="2">
        <v>38717</v>
      </c>
      <c r="B30" s="23">
        <v>38442</v>
      </c>
      <c r="C30" s="24">
        <v>7</v>
      </c>
      <c r="D30" s="23">
        <v>38717</v>
      </c>
      <c r="E30" s="25">
        <v>10</v>
      </c>
      <c r="F30" s="26">
        <v>269.35000000000002</v>
      </c>
      <c r="G30" s="27">
        <v>14721</v>
      </c>
      <c r="H30" s="27">
        <v>107253</v>
      </c>
      <c r="I30" s="27">
        <v>11378</v>
      </c>
      <c r="J30" s="27">
        <v>13599</v>
      </c>
      <c r="K30" s="27">
        <v>3.98</v>
      </c>
      <c r="L30" s="26">
        <v>11329</v>
      </c>
      <c r="M30" s="26">
        <f t="shared" si="17"/>
        <v>18.366791675858519</v>
      </c>
      <c r="N30" s="26">
        <f t="shared" si="18"/>
        <v>8.3307596146775484</v>
      </c>
      <c r="O30" s="26">
        <f t="shared" si="4"/>
        <v>32.331985612145829</v>
      </c>
      <c r="P30" s="28">
        <f t="shared" si="5"/>
        <v>2.5988490811212177E-2</v>
      </c>
      <c r="Q30" s="26">
        <f t="shared" si="8"/>
        <v>1</v>
      </c>
      <c r="R30" s="25"/>
      <c r="S30" s="27">
        <f t="shared" si="16"/>
        <v>366289.06500000006</v>
      </c>
      <c r="T30" s="50">
        <f t="shared" si="9"/>
        <v>0.45357729110781919</v>
      </c>
      <c r="U30" s="22">
        <f t="shared" si="10"/>
        <v>0.84025951098949614</v>
      </c>
      <c r="V30" s="22">
        <f t="shared" si="11"/>
        <v>0.10562874698143641</v>
      </c>
      <c r="W30" s="11">
        <f t="shared" si="12"/>
        <v>1.5934659887096127E-4</v>
      </c>
      <c r="Y30" s="7">
        <v>38625</v>
      </c>
      <c r="Z30" s="4">
        <f t="shared" si="14"/>
        <v>7</v>
      </c>
      <c r="AA30" s="5" t="s">
        <v>68</v>
      </c>
      <c r="AB30" s="16">
        <f t="shared" si="19"/>
        <v>5120</v>
      </c>
      <c r="AC30" s="6">
        <f t="shared" si="15"/>
        <v>35840</v>
      </c>
      <c r="AD30" s="47">
        <f t="shared" si="13"/>
        <v>-1379072</v>
      </c>
      <c r="AE30" s="16">
        <f t="shared" si="2"/>
        <v>35840</v>
      </c>
      <c r="AF30" s="61">
        <v>6492.82</v>
      </c>
      <c r="AG30" s="62">
        <f t="shared" si="0"/>
        <v>0</v>
      </c>
    </row>
    <row r="31" spans="1:33" x14ac:dyDescent="0.25">
      <c r="A31" s="2">
        <v>39082</v>
      </c>
      <c r="B31" s="23">
        <v>38807</v>
      </c>
      <c r="C31" s="24">
        <v>7.5</v>
      </c>
      <c r="D31" s="23">
        <v>39082</v>
      </c>
      <c r="E31" s="25">
        <v>10</v>
      </c>
      <c r="F31" s="26">
        <v>388.5</v>
      </c>
      <c r="G31" s="27">
        <v>16912</v>
      </c>
      <c r="H31" s="27">
        <v>121750</v>
      </c>
      <c r="I31" s="27">
        <v>13508</v>
      </c>
      <c r="J31" s="27">
        <v>13599</v>
      </c>
      <c r="K31" s="27">
        <v>4.3600000000000003</v>
      </c>
      <c r="L31" s="26">
        <v>13760</v>
      </c>
      <c r="M31" s="26">
        <f t="shared" si="17"/>
        <v>19.933083314949627</v>
      </c>
      <c r="N31" s="26">
        <f t="shared" si="18"/>
        <v>10.118391058166042</v>
      </c>
      <c r="O31" s="26">
        <f t="shared" si="4"/>
        <v>38.395432412790697</v>
      </c>
      <c r="P31" s="28">
        <f t="shared" si="5"/>
        <v>1.9305019305019305E-2</v>
      </c>
      <c r="Q31" s="26">
        <f t="shared" si="8"/>
        <v>1</v>
      </c>
      <c r="R31" s="25"/>
      <c r="S31" s="27">
        <f t="shared" si="16"/>
        <v>528321.15</v>
      </c>
      <c r="T31" s="50">
        <f t="shared" si="9"/>
        <v>0.50761795846091418</v>
      </c>
      <c r="U31" s="22">
        <f t="shared" si="10"/>
        <v>0.74122456395348835</v>
      </c>
      <c r="V31" s="22">
        <f t="shared" si="11"/>
        <v>0.11301848049281314</v>
      </c>
      <c r="W31" s="11">
        <f t="shared" si="12"/>
        <v>1.608440624193013E-4</v>
      </c>
      <c r="Y31" s="7">
        <v>38990</v>
      </c>
      <c r="Z31" s="4">
        <f t="shared" si="14"/>
        <v>7.5</v>
      </c>
      <c r="AA31" s="5" t="s">
        <v>69</v>
      </c>
      <c r="AB31" s="16">
        <f t="shared" si="19"/>
        <v>5120</v>
      </c>
      <c r="AC31" s="6">
        <f t="shared" si="15"/>
        <v>38400</v>
      </c>
      <c r="AD31" s="47">
        <f t="shared" si="13"/>
        <v>-1989120</v>
      </c>
      <c r="AE31" s="16">
        <f t="shared" si="2"/>
        <v>38400</v>
      </c>
      <c r="AF31" s="61">
        <v>11279.96</v>
      </c>
      <c r="AG31" s="62">
        <f t="shared" si="0"/>
        <v>0</v>
      </c>
    </row>
    <row r="32" spans="1:33" x14ac:dyDescent="0.25">
      <c r="A32" s="2">
        <v>39447</v>
      </c>
      <c r="B32" s="23">
        <v>39172</v>
      </c>
      <c r="C32" s="24">
        <v>9.5</v>
      </c>
      <c r="D32" s="23">
        <v>39447</v>
      </c>
      <c r="E32" s="25">
        <v>10</v>
      </c>
      <c r="F32" s="26">
        <v>407.45</v>
      </c>
      <c r="G32" s="27">
        <v>19203</v>
      </c>
      <c r="H32" s="27">
        <v>138538</v>
      </c>
      <c r="I32" s="27">
        <v>14453</v>
      </c>
      <c r="J32" s="27">
        <v>13599</v>
      </c>
      <c r="K32" s="27">
        <v>4.28</v>
      </c>
      <c r="L32" s="26">
        <v>16017</v>
      </c>
      <c r="M32" s="26">
        <f t="shared" si="17"/>
        <v>20.627987352011175</v>
      </c>
      <c r="N32" s="26">
        <f t="shared" si="18"/>
        <v>11.778071917052724</v>
      </c>
      <c r="O32" s="26">
        <f t="shared" si="4"/>
        <v>34.593947368421055</v>
      </c>
      <c r="P32" s="28">
        <f t="shared" si="5"/>
        <v>2.3315744263099767E-2</v>
      </c>
      <c r="Q32" s="26">
        <f t="shared" si="8"/>
        <v>1</v>
      </c>
      <c r="R32" s="25"/>
      <c r="S32" s="27">
        <f t="shared" si="16"/>
        <v>554091.255</v>
      </c>
      <c r="T32" s="50">
        <f t="shared" si="9"/>
        <v>0.57097533152716384</v>
      </c>
      <c r="U32" s="22">
        <f t="shared" si="10"/>
        <v>0.80658362989323851</v>
      </c>
      <c r="V32" s="22">
        <f t="shared" si="11"/>
        <v>0.11561448844360392</v>
      </c>
      <c r="W32" s="11">
        <f t="shared" si="12"/>
        <v>1.5257379153001569E-4</v>
      </c>
      <c r="Y32" s="7">
        <v>39355</v>
      </c>
      <c r="Z32" s="4">
        <f t="shared" si="14"/>
        <v>9.5</v>
      </c>
      <c r="AA32" s="5" t="s">
        <v>70</v>
      </c>
      <c r="AB32" s="16">
        <f t="shared" si="19"/>
        <v>5120</v>
      </c>
      <c r="AC32" s="6">
        <f t="shared" si="15"/>
        <v>48640</v>
      </c>
      <c r="AD32" s="47">
        <f t="shared" si="13"/>
        <v>-2086144</v>
      </c>
      <c r="AE32" s="16">
        <f t="shared" si="2"/>
        <v>48640</v>
      </c>
      <c r="AF32" s="61">
        <v>13072.1</v>
      </c>
      <c r="AG32" s="62">
        <f t="shared" si="0"/>
        <v>0</v>
      </c>
    </row>
    <row r="33" spans="1:33" x14ac:dyDescent="0.25">
      <c r="A33" s="2">
        <v>39813</v>
      </c>
      <c r="B33" s="23">
        <v>39538</v>
      </c>
      <c r="C33" s="24">
        <v>13</v>
      </c>
      <c r="D33" s="23">
        <v>39813</v>
      </c>
      <c r="E33" s="25">
        <v>1</v>
      </c>
      <c r="F33" s="26">
        <v>408.1</v>
      </c>
      <c r="G33" s="27">
        <v>19889</v>
      </c>
      <c r="H33" s="27">
        <v>155321</v>
      </c>
      <c r="I33" s="27">
        <v>14861</v>
      </c>
      <c r="J33" s="27">
        <v>1360</v>
      </c>
      <c r="K33" s="27">
        <v>4.68</v>
      </c>
      <c r="L33" s="26">
        <v>23171</v>
      </c>
      <c r="M33" s="26">
        <f t="shared" si="17"/>
        <v>11.927205882352942</v>
      </c>
      <c r="N33" s="26">
        <f t="shared" si="18"/>
        <v>17.037500000000001</v>
      </c>
      <c r="O33" s="26">
        <f t="shared" si="4"/>
        <v>23.953044754218634</v>
      </c>
      <c r="P33" s="28">
        <f t="shared" si="5"/>
        <v>3.1854937515314874E-2</v>
      </c>
      <c r="Q33" s="71">
        <f t="shared" si="8"/>
        <v>0.10000735348187367</v>
      </c>
      <c r="R33" s="25" t="s">
        <v>112</v>
      </c>
      <c r="S33" s="27">
        <f t="shared" si="16"/>
        <v>555016</v>
      </c>
      <c r="T33" s="50">
        <f t="shared" si="9"/>
        <v>1.4284569385364652</v>
      </c>
      <c r="U33" s="22">
        <f t="shared" si="10"/>
        <v>0.76302274394717529</v>
      </c>
      <c r="V33" s="22">
        <f t="shared" si="11"/>
        <v>0.14918137276994095</v>
      </c>
      <c r="W33" s="11">
        <f t="shared" si="12"/>
        <v>2.8851488810800811E-4</v>
      </c>
      <c r="Y33" s="7">
        <v>39721</v>
      </c>
      <c r="Z33" s="4">
        <f>C33+9</f>
        <v>22</v>
      </c>
      <c r="AA33" s="5" t="s">
        <v>85</v>
      </c>
      <c r="AB33" s="16">
        <f>AB32</f>
        <v>5120</v>
      </c>
      <c r="AC33" s="6">
        <f t="shared" si="15"/>
        <v>112640</v>
      </c>
      <c r="AD33" s="47">
        <f t="shared" si="13"/>
        <v>-2089472</v>
      </c>
      <c r="AE33" s="16">
        <f t="shared" si="2"/>
        <v>112640</v>
      </c>
      <c r="AF33" s="61">
        <v>15644.44</v>
      </c>
      <c r="AG33" s="62">
        <f t="shared" si="0"/>
        <v>0</v>
      </c>
    </row>
    <row r="34" spans="1:33" x14ac:dyDescent="0.25">
      <c r="A34" s="2">
        <v>40178</v>
      </c>
      <c r="B34" s="23">
        <v>39903</v>
      </c>
      <c r="C34" s="24">
        <v>15</v>
      </c>
      <c r="D34" s="23">
        <v>40178</v>
      </c>
      <c r="E34" s="25">
        <v>1</v>
      </c>
      <c r="F34" s="26">
        <v>659</v>
      </c>
      <c r="G34" s="27">
        <v>17859</v>
      </c>
      <c r="H34" s="27">
        <v>175816</v>
      </c>
      <c r="I34" s="27">
        <v>20270</v>
      </c>
      <c r="J34" s="27">
        <v>1360</v>
      </c>
      <c r="K34" s="27">
        <v>4.68</v>
      </c>
      <c r="L34" s="26">
        <v>29022</v>
      </c>
      <c r="M34" s="26">
        <f t="shared" si="17"/>
        <v>15.904411764705882</v>
      </c>
      <c r="N34" s="26">
        <f t="shared" si="18"/>
        <v>21.339705882352941</v>
      </c>
      <c r="O34" s="26">
        <f t="shared" si="4"/>
        <v>30.881400317000896</v>
      </c>
      <c r="P34" s="28">
        <f t="shared" si="5"/>
        <v>2.2761760242792108E-2</v>
      </c>
      <c r="Q34" s="26">
        <f t="shared" si="8"/>
        <v>1</v>
      </c>
      <c r="R34" s="25"/>
      <c r="S34" s="27">
        <f t="shared" si="16"/>
        <v>896240</v>
      </c>
      <c r="T34" s="50">
        <f t="shared" si="9"/>
        <v>1.3417475728155339</v>
      </c>
      <c r="U34" s="22">
        <f t="shared" si="10"/>
        <v>0.70291502997725863</v>
      </c>
      <c r="V34" s="22">
        <f t="shared" si="11"/>
        <v>0.16507030076898577</v>
      </c>
      <c r="W34" s="11">
        <f t="shared" si="12"/>
        <v>2.1636615811373091E-4</v>
      </c>
      <c r="Y34" s="7">
        <v>40086</v>
      </c>
      <c r="Z34" s="4">
        <f t="shared" si="14"/>
        <v>15</v>
      </c>
      <c r="AA34" s="5" t="s">
        <v>71</v>
      </c>
      <c r="AB34" s="16">
        <f t="shared" ref="AB34:AB40" si="20">AB33</f>
        <v>5120</v>
      </c>
      <c r="AC34" s="6">
        <f t="shared" si="15"/>
        <v>76800</v>
      </c>
      <c r="AD34" s="47">
        <f t="shared" si="13"/>
        <v>-3374080</v>
      </c>
      <c r="AE34" s="16">
        <f t="shared" si="2"/>
        <v>76800</v>
      </c>
      <c r="AF34" s="61">
        <v>9708.5</v>
      </c>
      <c r="AG34" s="62">
        <f t="shared" si="0"/>
        <v>0</v>
      </c>
    </row>
    <row r="35" spans="1:33" x14ac:dyDescent="0.25">
      <c r="A35" s="2">
        <v>40543</v>
      </c>
      <c r="B35" s="23">
        <v>40268</v>
      </c>
      <c r="C35" s="24">
        <v>20</v>
      </c>
      <c r="D35" s="23">
        <v>40543</v>
      </c>
      <c r="E35" s="25">
        <v>1</v>
      </c>
      <c r="F35" s="26">
        <v>867.8</v>
      </c>
      <c r="G35" s="27">
        <v>25314</v>
      </c>
      <c r="H35" s="27">
        <v>202465</v>
      </c>
      <c r="I35" s="27">
        <v>31251</v>
      </c>
      <c r="J35" s="27">
        <v>1360</v>
      </c>
      <c r="K35" s="27">
        <v>4.59</v>
      </c>
      <c r="L35" s="26">
        <v>42336</v>
      </c>
      <c r="M35" s="26">
        <f t="shared" si="17"/>
        <v>23.978676470588237</v>
      </c>
      <c r="N35" s="26">
        <f t="shared" si="18"/>
        <v>31.129411764705882</v>
      </c>
      <c r="O35" s="26">
        <f t="shared" si="4"/>
        <v>27.877173091458804</v>
      </c>
      <c r="P35" s="28">
        <f t="shared" si="5"/>
        <v>2.3046784973496198E-2</v>
      </c>
      <c r="Q35" s="26">
        <f t="shared" si="8"/>
        <v>1</v>
      </c>
      <c r="R35" s="25"/>
      <c r="S35" s="27">
        <f t="shared" si="16"/>
        <v>1180208</v>
      </c>
      <c r="T35" s="50">
        <f t="shared" si="9"/>
        <v>1.2982122596669836</v>
      </c>
      <c r="U35" s="22">
        <f t="shared" si="10"/>
        <v>0.6424792139077854</v>
      </c>
      <c r="V35" s="22">
        <f t="shared" si="11"/>
        <v>0.2091028078927222</v>
      </c>
      <c r="W35" s="11">
        <f t="shared" si="12"/>
        <v>1.407500536628745E-4</v>
      </c>
      <c r="Y35" s="7">
        <v>40451</v>
      </c>
      <c r="Z35" s="4">
        <f t="shared" si="14"/>
        <v>20</v>
      </c>
      <c r="AA35" s="5" t="s">
        <v>72</v>
      </c>
      <c r="AB35" s="16">
        <f t="shared" si="20"/>
        <v>5120</v>
      </c>
      <c r="AC35" s="6">
        <f t="shared" si="15"/>
        <v>102400</v>
      </c>
      <c r="AD35" s="47">
        <f t="shared" si="13"/>
        <v>-4443136</v>
      </c>
      <c r="AE35" s="16">
        <f t="shared" si="2"/>
        <v>102400</v>
      </c>
      <c r="AF35" s="61">
        <v>17527.77</v>
      </c>
      <c r="AG35" s="62">
        <f t="shared" si="0"/>
        <v>0</v>
      </c>
    </row>
    <row r="36" spans="1:33" x14ac:dyDescent="0.25">
      <c r="A36" s="2">
        <v>40908</v>
      </c>
      <c r="B36" s="23">
        <v>40633</v>
      </c>
      <c r="C36" s="24">
        <v>22</v>
      </c>
      <c r="D36" s="23">
        <v>40908</v>
      </c>
      <c r="E36" s="25">
        <v>1</v>
      </c>
      <c r="F36" s="26">
        <v>991.8</v>
      </c>
      <c r="G36" s="27">
        <v>26731</v>
      </c>
      <c r="H36" s="27">
        <v>231740</v>
      </c>
      <c r="I36" s="27">
        <v>37045</v>
      </c>
      <c r="J36" s="27">
        <v>1360</v>
      </c>
      <c r="K36" s="25">
        <v>5</v>
      </c>
      <c r="L36" s="26">
        <v>40258</v>
      </c>
      <c r="M36" s="26">
        <f t="shared" si="17"/>
        <v>28.238970588235293</v>
      </c>
      <c r="N36" s="26">
        <f t="shared" si="18"/>
        <v>29.601470588235294</v>
      </c>
      <c r="O36" s="26">
        <f t="shared" si="4"/>
        <v>33.505092155596401</v>
      </c>
      <c r="P36" s="28">
        <f t="shared" si="5"/>
        <v>2.218189151038516E-2</v>
      </c>
      <c r="Q36" s="26">
        <f t="shared" si="8"/>
        <v>1</v>
      </c>
      <c r="R36" s="25"/>
      <c r="S36" s="27">
        <f t="shared" si="16"/>
        <v>1348848</v>
      </c>
      <c r="T36" s="50">
        <f t="shared" si="9"/>
        <v>1.0482489259211041</v>
      </c>
      <c r="U36" s="22">
        <f t="shared" si="10"/>
        <v>0.7432063192408962</v>
      </c>
      <c r="V36" s="22">
        <f t="shared" si="11"/>
        <v>0.17372054889099853</v>
      </c>
      <c r="W36" s="11">
        <f t="shared" si="12"/>
        <v>1.3019138133055591E-4</v>
      </c>
      <c r="Y36" s="7">
        <v>40816</v>
      </c>
      <c r="Z36" s="4">
        <f t="shared" si="14"/>
        <v>22</v>
      </c>
      <c r="AA36" s="5" t="s">
        <v>73</v>
      </c>
      <c r="AB36" s="16">
        <f t="shared" si="20"/>
        <v>5120</v>
      </c>
      <c r="AC36" s="6">
        <f t="shared" si="15"/>
        <v>112640</v>
      </c>
      <c r="AD36" s="47">
        <f t="shared" si="13"/>
        <v>-5078016</v>
      </c>
      <c r="AE36" s="16">
        <f t="shared" si="2"/>
        <v>112640</v>
      </c>
      <c r="AF36" s="61">
        <v>19445.22</v>
      </c>
      <c r="AG36" s="62">
        <f t="shared" si="0"/>
        <v>0</v>
      </c>
    </row>
    <row r="37" spans="1:33" x14ac:dyDescent="0.25">
      <c r="A37" s="2">
        <v>41274</v>
      </c>
      <c r="B37" s="36">
        <v>40999</v>
      </c>
      <c r="C37" s="37">
        <v>25</v>
      </c>
      <c r="D37" s="36">
        <v>41274</v>
      </c>
      <c r="E37" s="38">
        <v>1</v>
      </c>
      <c r="F37" s="39">
        <v>1567</v>
      </c>
      <c r="G37" s="40">
        <v>32991</v>
      </c>
      <c r="H37" s="40">
        <v>273617</v>
      </c>
      <c r="I37" s="40">
        <v>42179</v>
      </c>
      <c r="J37" s="40">
        <v>1360</v>
      </c>
      <c r="K37" s="38">
        <v>5</v>
      </c>
      <c r="L37" s="39">
        <v>44647</v>
      </c>
      <c r="M37" s="39">
        <f t="shared" si="17"/>
        <v>32.013970588235296</v>
      </c>
      <c r="N37" s="39">
        <f t="shared" si="18"/>
        <v>32.828676470588235</v>
      </c>
      <c r="O37" s="39">
        <f t="shared" si="4"/>
        <v>47.732658409299617</v>
      </c>
      <c r="P37" s="41">
        <f t="shared" si="5"/>
        <v>1.5954052329291639E-2</v>
      </c>
      <c r="Q37" s="39">
        <f t="shared" si="8"/>
        <v>1</v>
      </c>
      <c r="R37" s="38"/>
      <c r="S37" s="40">
        <f t="shared" si="16"/>
        <v>2131120</v>
      </c>
      <c r="T37" s="50">
        <f t="shared" si="9"/>
        <v>1.0254484485174211</v>
      </c>
      <c r="U37" s="22">
        <f t="shared" si="10"/>
        <v>0.76152933007816881</v>
      </c>
      <c r="V37" s="22">
        <f t="shared" si="11"/>
        <v>0.16317334083774035</v>
      </c>
      <c r="W37" s="11">
        <f t="shared" si="12"/>
        <v>1.1483956912193666E-4</v>
      </c>
      <c r="Y37" s="7">
        <v>41182</v>
      </c>
      <c r="Z37" s="4">
        <f t="shared" si="14"/>
        <v>25</v>
      </c>
      <c r="AA37" s="5" t="s">
        <v>74</v>
      </c>
      <c r="AB37" s="16">
        <f t="shared" si="20"/>
        <v>5120</v>
      </c>
      <c r="AC37" s="6">
        <f t="shared" si="15"/>
        <v>128000</v>
      </c>
      <c r="AD37" s="47">
        <f t="shared" si="13"/>
        <v>-8023040</v>
      </c>
      <c r="AE37" s="16">
        <f t="shared" si="2"/>
        <v>128000</v>
      </c>
      <c r="AF37" s="61">
        <v>17404.2</v>
      </c>
      <c r="AG37" s="62">
        <f t="shared" si="0"/>
        <v>0</v>
      </c>
    </row>
    <row r="38" spans="1:33" x14ac:dyDescent="0.25">
      <c r="A38" s="2">
        <v>41639</v>
      </c>
      <c r="B38" s="36">
        <v>41364</v>
      </c>
      <c r="C38" s="37">
        <v>28</v>
      </c>
      <c r="D38" s="36">
        <v>41639</v>
      </c>
      <c r="E38" s="38">
        <v>1</v>
      </c>
      <c r="F38" s="39">
        <v>1352.85</v>
      </c>
      <c r="G38" s="40">
        <v>43746</v>
      </c>
      <c r="H38" s="40">
        <v>324451</v>
      </c>
      <c r="I38" s="40">
        <v>47599</v>
      </c>
      <c r="J38" s="40">
        <v>1360</v>
      </c>
      <c r="K38" s="38">
        <v>0</v>
      </c>
      <c r="L38" s="39">
        <v>49675</v>
      </c>
      <c r="M38" s="39">
        <f t="shared" si="17"/>
        <v>35.999264705882354</v>
      </c>
      <c r="N38" s="39">
        <f t="shared" si="18"/>
        <v>36.525735294117645</v>
      </c>
      <c r="O38" s="39">
        <f t="shared" si="4"/>
        <v>37.038268746854556</v>
      </c>
      <c r="P38" s="41">
        <f t="shared" si="5"/>
        <v>2.0697046974904831E-2</v>
      </c>
      <c r="Q38" s="39">
        <f t="shared" si="8"/>
        <v>1</v>
      </c>
      <c r="R38" s="38"/>
      <c r="S38" s="40">
        <f t="shared" si="16"/>
        <v>1839875.9999999998</v>
      </c>
      <c r="T38" s="50">
        <f t="shared" si="9"/>
        <v>1.0146244817091852</v>
      </c>
      <c r="U38" s="22">
        <f t="shared" si="10"/>
        <v>0.76658278812279823</v>
      </c>
      <c r="V38" s="22">
        <f t="shared" si="11"/>
        <v>0.15310478315677867</v>
      </c>
      <c r="W38" s="11">
        <f t="shared" si="12"/>
        <v>0</v>
      </c>
      <c r="Y38" s="7">
        <v>41547</v>
      </c>
      <c r="Z38" s="4">
        <f t="shared" si="14"/>
        <v>28</v>
      </c>
      <c r="AA38" s="5" t="s">
        <v>75</v>
      </c>
      <c r="AB38" s="16">
        <f t="shared" si="20"/>
        <v>5120</v>
      </c>
      <c r="AC38" s="6">
        <f t="shared" si="15"/>
        <v>143360</v>
      </c>
      <c r="AD38" s="47">
        <f t="shared" si="13"/>
        <v>-6926592</v>
      </c>
      <c r="AE38" s="16">
        <f t="shared" si="2"/>
        <v>143360</v>
      </c>
      <c r="AF38" s="61">
        <v>18835.77</v>
      </c>
      <c r="AG38" s="62">
        <f t="shared" si="0"/>
        <v>0</v>
      </c>
    </row>
    <row r="39" spans="1:33" x14ac:dyDescent="0.25">
      <c r="A39" s="2">
        <v>42004</v>
      </c>
      <c r="B39" s="36">
        <v>41729</v>
      </c>
      <c r="C39" s="37">
        <v>27</v>
      </c>
      <c r="D39" s="36">
        <v>42004</v>
      </c>
      <c r="E39" s="38">
        <v>1</v>
      </c>
      <c r="F39" s="39">
        <v>1784.25</v>
      </c>
      <c r="G39" s="40">
        <v>73662</v>
      </c>
      <c r="H39" s="40">
        <v>375738</v>
      </c>
      <c r="I39" s="40">
        <v>58629</v>
      </c>
      <c r="J39" s="40">
        <v>1360</v>
      </c>
      <c r="K39" s="38">
        <v>0</v>
      </c>
      <c r="L39" s="39">
        <v>53987</v>
      </c>
      <c r="M39" s="39">
        <f t="shared" si="17"/>
        <v>44.109558823529412</v>
      </c>
      <c r="N39" s="39">
        <f t="shared" si="18"/>
        <v>39.696323529411764</v>
      </c>
      <c r="O39" s="39">
        <f t="shared" si="4"/>
        <v>44.947487358067683</v>
      </c>
      <c r="P39" s="41">
        <f t="shared" si="5"/>
        <v>1.5132408575031526E-2</v>
      </c>
      <c r="Q39" s="39">
        <f t="shared" si="8"/>
        <v>1</v>
      </c>
      <c r="R39" s="38"/>
      <c r="S39" s="40">
        <f t="shared" si="16"/>
        <v>2426580</v>
      </c>
      <c r="T39" s="50">
        <f t="shared" si="9"/>
        <v>0.89994832385937418</v>
      </c>
      <c r="U39" s="22">
        <f t="shared" si="10"/>
        <v>0.68016374312334449</v>
      </c>
      <c r="V39" s="22">
        <f t="shared" si="11"/>
        <v>0.14368256604335999</v>
      </c>
      <c r="W39" s="11">
        <f t="shared" si="12"/>
        <v>0</v>
      </c>
      <c r="Y39" s="7">
        <v>41912</v>
      </c>
      <c r="Z39" s="4">
        <f t="shared" si="14"/>
        <v>27</v>
      </c>
      <c r="AA39" s="5" t="s">
        <v>76</v>
      </c>
      <c r="AB39" s="16">
        <f t="shared" si="20"/>
        <v>5120</v>
      </c>
      <c r="AC39" s="6">
        <f t="shared" si="15"/>
        <v>138240</v>
      </c>
      <c r="AD39" s="47">
        <f t="shared" si="13"/>
        <v>-9135360</v>
      </c>
      <c r="AE39" s="16">
        <f t="shared" si="2"/>
        <v>138240</v>
      </c>
      <c r="AF39" s="61">
        <v>22386.27</v>
      </c>
      <c r="AG39" s="62">
        <f t="shared" si="0"/>
        <v>0</v>
      </c>
    </row>
    <row r="40" spans="1:33" x14ac:dyDescent="0.25">
      <c r="A40" s="2">
        <v>42369</v>
      </c>
      <c r="B40" s="36">
        <v>42094</v>
      </c>
      <c r="C40" s="37">
        <v>24</v>
      </c>
      <c r="D40" s="36">
        <v>42369</v>
      </c>
      <c r="E40" s="38">
        <v>1</v>
      </c>
      <c r="F40" s="39">
        <v>970.35</v>
      </c>
      <c r="G40" s="40">
        <v>94366</v>
      </c>
      <c r="H40" s="40">
        <v>421120</v>
      </c>
      <c r="I40" s="40">
        <v>75672</v>
      </c>
      <c r="J40" s="40">
        <v>1360</v>
      </c>
      <c r="K40" s="38">
        <v>0</v>
      </c>
      <c r="L40" s="39">
        <v>55898</v>
      </c>
      <c r="M40" s="39">
        <f t="shared" si="17"/>
        <v>56.641176470588235</v>
      </c>
      <c r="N40" s="39">
        <f t="shared" si="18"/>
        <v>41.101470588235294</v>
      </c>
      <c r="O40" s="39">
        <f t="shared" si="4"/>
        <v>23.608644316433505</v>
      </c>
      <c r="P40" s="41">
        <f t="shared" si="5"/>
        <v>2.4733343638893183E-2</v>
      </c>
      <c r="Q40" s="39">
        <f t="shared" si="8"/>
        <v>1</v>
      </c>
      <c r="R40" s="38"/>
      <c r="S40" s="40">
        <f t="shared" si="16"/>
        <v>1319676</v>
      </c>
      <c r="T40" s="50">
        <f t="shared" si="9"/>
        <v>0.72564648457783776</v>
      </c>
      <c r="U40" s="22">
        <f t="shared" si="10"/>
        <v>0.58392071272675228</v>
      </c>
      <c r="V40" s="22">
        <f t="shared" si="11"/>
        <v>0.13273651215805471</v>
      </c>
      <c r="W40" s="11">
        <f t="shared" si="12"/>
        <v>0</v>
      </c>
      <c r="Y40" s="7">
        <v>42277</v>
      </c>
      <c r="Z40" s="4">
        <f t="shared" si="14"/>
        <v>24</v>
      </c>
      <c r="AA40" s="5" t="s">
        <v>77</v>
      </c>
      <c r="AB40" s="16">
        <f t="shared" si="20"/>
        <v>5120</v>
      </c>
      <c r="AC40" s="6">
        <f t="shared" si="15"/>
        <v>122880</v>
      </c>
      <c r="AD40" s="47">
        <f t="shared" si="13"/>
        <v>-4968192</v>
      </c>
      <c r="AE40" s="16">
        <f t="shared" si="2"/>
        <v>122880</v>
      </c>
      <c r="AF40" s="61">
        <v>27957.49</v>
      </c>
      <c r="AG40" s="62">
        <f t="shared" si="0"/>
        <v>0</v>
      </c>
    </row>
    <row r="41" spans="1:33" x14ac:dyDescent="0.25">
      <c r="A41" s="2">
        <v>42735</v>
      </c>
      <c r="B41" s="36">
        <v>42460</v>
      </c>
      <c r="C41" s="37">
        <v>10</v>
      </c>
      <c r="D41" s="36">
        <v>42735</v>
      </c>
      <c r="E41" s="38">
        <v>1</v>
      </c>
      <c r="F41" s="39">
        <v>905.6</v>
      </c>
      <c r="G41" s="40">
        <v>109225</v>
      </c>
      <c r="H41" s="40">
        <v>431898</v>
      </c>
      <c r="I41" s="40">
        <v>100384</v>
      </c>
      <c r="J41" s="40">
        <v>2720</v>
      </c>
      <c r="K41" s="38">
        <v>0</v>
      </c>
      <c r="L41" s="39">
        <v>58117</v>
      </c>
      <c r="M41" s="39">
        <f t="shared" si="17"/>
        <v>37.905882352941177</v>
      </c>
      <c r="N41" s="39">
        <f t="shared" si="18"/>
        <v>21.366544117647059</v>
      </c>
      <c r="O41" s="39">
        <f t="shared" si="4"/>
        <v>42.384018445549493</v>
      </c>
      <c r="P41" s="41">
        <f t="shared" si="5"/>
        <v>1.1042402826855124E-2</v>
      </c>
      <c r="Q41" s="42">
        <f t="shared" si="8"/>
        <v>2</v>
      </c>
      <c r="R41" s="38" t="s">
        <v>82</v>
      </c>
      <c r="S41" s="40">
        <f t="shared" si="16"/>
        <v>2463232</v>
      </c>
      <c r="T41" s="50">
        <f t="shared" si="9"/>
        <v>0.56367357231533211</v>
      </c>
      <c r="U41" s="22">
        <f t="shared" si="10"/>
        <v>0.46802140509661544</v>
      </c>
      <c r="V41" s="22">
        <f t="shared" si="11"/>
        <v>0.13456186414384877</v>
      </c>
      <c r="W41" s="11">
        <f t="shared" si="12"/>
        <v>0</v>
      </c>
      <c r="Y41" s="7">
        <v>42643</v>
      </c>
      <c r="Z41" s="4">
        <f t="shared" si="14"/>
        <v>10</v>
      </c>
      <c r="AA41" s="5" t="s">
        <v>78</v>
      </c>
      <c r="AB41" s="68">
        <f>AB40*2</f>
        <v>10240</v>
      </c>
      <c r="AC41" s="6">
        <f t="shared" si="15"/>
        <v>102400</v>
      </c>
      <c r="AD41" s="47">
        <f t="shared" si="13"/>
        <v>-9273344</v>
      </c>
      <c r="AE41" s="16">
        <f t="shared" si="2"/>
        <v>102400</v>
      </c>
      <c r="AF41" s="61">
        <v>25341.86</v>
      </c>
      <c r="AG41" s="62">
        <f t="shared" si="0"/>
        <v>0</v>
      </c>
    </row>
    <row r="42" spans="1:33" x14ac:dyDescent="0.25">
      <c r="A42" s="2">
        <v>43100</v>
      </c>
      <c r="B42" s="36">
        <v>42825</v>
      </c>
      <c r="C42" s="37">
        <v>10</v>
      </c>
      <c r="D42" s="36">
        <v>43100</v>
      </c>
      <c r="E42" s="38">
        <v>1</v>
      </c>
      <c r="F42" s="39">
        <v>1095.5999999999999</v>
      </c>
      <c r="G42" s="40">
        <v>130570</v>
      </c>
      <c r="H42" s="40">
        <v>448995</v>
      </c>
      <c r="I42" s="40">
        <v>124660</v>
      </c>
      <c r="J42" s="40">
        <v>2720</v>
      </c>
      <c r="K42" s="38">
        <v>0</v>
      </c>
      <c r="L42" s="39">
        <v>57743</v>
      </c>
      <c r="M42" s="39">
        <f t="shared" si="17"/>
        <v>46.830882352941174</v>
      </c>
      <c r="N42" s="39">
        <f t="shared" si="18"/>
        <v>21.22904411764706</v>
      </c>
      <c r="O42" s="39">
        <f t="shared" si="4"/>
        <v>51.608541295048745</v>
      </c>
      <c r="P42" s="41">
        <f t="shared" si="5"/>
        <v>9.1274187659729829E-3</v>
      </c>
      <c r="Q42" s="39">
        <f t="shared" si="8"/>
        <v>1</v>
      </c>
      <c r="R42" s="38"/>
      <c r="S42" s="40">
        <f t="shared" si="16"/>
        <v>2980031.9999999995</v>
      </c>
      <c r="T42" s="50">
        <f t="shared" si="9"/>
        <v>0.45331292196577172</v>
      </c>
      <c r="U42" s="22">
        <f t="shared" si="10"/>
        <v>0.47105276830091958</v>
      </c>
      <c r="V42" s="22">
        <f t="shared" si="11"/>
        <v>0.12860499560128733</v>
      </c>
      <c r="W42" s="11">
        <f t="shared" si="12"/>
        <v>0</v>
      </c>
      <c r="Y42" s="7">
        <v>43008</v>
      </c>
      <c r="Z42" s="4">
        <f t="shared" si="14"/>
        <v>10</v>
      </c>
      <c r="AA42" s="5" t="s">
        <v>79</v>
      </c>
      <c r="AB42" s="16">
        <f>AB41</f>
        <v>10240</v>
      </c>
      <c r="AC42" s="6">
        <f t="shared" si="15"/>
        <v>102400</v>
      </c>
      <c r="AD42" s="47">
        <f t="shared" si="13"/>
        <v>-11218944</v>
      </c>
      <c r="AE42" s="16">
        <f t="shared" si="2"/>
        <v>102400</v>
      </c>
      <c r="AF42" s="61">
        <v>29620.5</v>
      </c>
      <c r="AG42" s="62">
        <f t="shared" si="0"/>
        <v>0</v>
      </c>
    </row>
    <row r="43" spans="1:33" x14ac:dyDescent="0.25">
      <c r="A43" s="2">
        <v>43465</v>
      </c>
      <c r="B43" s="36">
        <v>43190</v>
      </c>
      <c r="C43" s="37">
        <v>24</v>
      </c>
      <c r="D43" s="36">
        <v>43465</v>
      </c>
      <c r="E43" s="38">
        <v>1</v>
      </c>
      <c r="F43" s="39">
        <v>1341.6</v>
      </c>
      <c r="G43" s="40">
        <v>133274</v>
      </c>
      <c r="H43" s="40">
        <v>429989</v>
      </c>
      <c r="I43" s="40">
        <v>149741</v>
      </c>
      <c r="J43" s="40">
        <v>2720</v>
      </c>
      <c r="K43" s="38">
        <v>0</v>
      </c>
      <c r="L43" s="39">
        <v>67337</v>
      </c>
      <c r="M43" s="39">
        <f t="shared" si="17"/>
        <v>56.05183823529412</v>
      </c>
      <c r="N43" s="39">
        <f t="shared" si="18"/>
        <v>24.756250000000001</v>
      </c>
      <c r="O43" s="39">
        <f t="shared" si="4"/>
        <v>54.192375662711427</v>
      </c>
      <c r="P43" s="41">
        <f t="shared" si="5"/>
        <v>1.788908765652952E-2</v>
      </c>
      <c r="Q43" s="39">
        <f t="shared" si="8"/>
        <v>1</v>
      </c>
      <c r="R43" s="38"/>
      <c r="S43" s="40">
        <f t="shared" si="16"/>
        <v>3649151.9999999995</v>
      </c>
      <c r="T43" s="50">
        <f t="shared" si="9"/>
        <v>0.44166704927817607</v>
      </c>
      <c r="U43" s="22">
        <f t="shared" si="10"/>
        <v>0.96945215854582167</v>
      </c>
      <c r="V43" s="22">
        <f t="shared" si="11"/>
        <v>0.15660168050810602</v>
      </c>
      <c r="W43" s="11">
        <f t="shared" si="12"/>
        <v>0</v>
      </c>
      <c r="Y43" s="7">
        <v>43373</v>
      </c>
      <c r="Z43" s="4">
        <f t="shared" si="14"/>
        <v>24</v>
      </c>
      <c r="AA43" s="5" t="s">
        <v>80</v>
      </c>
      <c r="AB43" s="16">
        <f>AB42</f>
        <v>10240</v>
      </c>
      <c r="AC43" s="6">
        <f t="shared" si="15"/>
        <v>245760</v>
      </c>
      <c r="AD43" s="47">
        <f t="shared" si="13"/>
        <v>-13737984</v>
      </c>
      <c r="AE43" s="16">
        <f t="shared" si="2"/>
        <v>245760</v>
      </c>
      <c r="AF43" s="61">
        <v>32968.68</v>
      </c>
      <c r="AG43" s="62">
        <f t="shared" si="0"/>
        <v>0</v>
      </c>
    </row>
    <row r="44" spans="1:33" x14ac:dyDescent="0.25">
      <c r="A44" s="2">
        <v>43830</v>
      </c>
      <c r="B44" s="36">
        <v>43555</v>
      </c>
      <c r="C44" s="39">
        <v>23</v>
      </c>
      <c r="D44" s="36">
        <v>43830</v>
      </c>
      <c r="E44" s="38">
        <v>1</v>
      </c>
      <c r="F44" s="39">
        <v>1460.5</v>
      </c>
      <c r="G44" s="40">
        <v>140065</v>
      </c>
      <c r="H44" s="40">
        <v>443244</v>
      </c>
      <c r="I44" s="38">
        <v>141995</v>
      </c>
      <c r="J44" s="40">
        <v>2720</v>
      </c>
      <c r="K44" s="38">
        <v>0</v>
      </c>
      <c r="L44" s="39">
        <v>77557</v>
      </c>
      <c r="M44" s="39">
        <f t="shared" si="17"/>
        <v>53.204044117647058</v>
      </c>
      <c r="N44" s="39">
        <f t="shared" si="18"/>
        <v>28.513602941176469</v>
      </c>
      <c r="O44" s="39">
        <f t="shared" si="4"/>
        <v>51.221166367961629</v>
      </c>
      <c r="P44" s="41">
        <f t="shared" si="5"/>
        <v>1.5748031496062992E-2</v>
      </c>
      <c r="Q44" s="39">
        <f t="shared" si="8"/>
        <v>1</v>
      </c>
      <c r="R44" s="38"/>
      <c r="S44" s="40">
        <f t="shared" si="16"/>
        <v>3972560</v>
      </c>
      <c r="T44" s="50">
        <f t="shared" si="9"/>
        <v>0.53592924023079846</v>
      </c>
      <c r="U44" s="22">
        <f t="shared" si="10"/>
        <v>0.80663254122774219</v>
      </c>
      <c r="V44" s="22">
        <f t="shared" si="11"/>
        <v>0.17497585979731253</v>
      </c>
      <c r="W44" s="11">
        <f t="shared" si="12"/>
        <v>0</v>
      </c>
      <c r="Y44" s="7">
        <v>43738</v>
      </c>
      <c r="Z44" s="4">
        <f t="shared" si="14"/>
        <v>23</v>
      </c>
      <c r="AA44" s="5" t="s">
        <v>81</v>
      </c>
      <c r="AB44" s="16">
        <f>AB43</f>
        <v>10240</v>
      </c>
      <c r="AC44" s="6">
        <f>AB44*Z44</f>
        <v>235520</v>
      </c>
      <c r="AD44" s="47">
        <f t="shared" si="13"/>
        <v>-14955520</v>
      </c>
      <c r="AE44" s="16">
        <f t="shared" si="2"/>
        <v>235520</v>
      </c>
      <c r="AF44" s="61">
        <v>38672.910000000003</v>
      </c>
      <c r="AG44" s="62">
        <f t="shared" si="0"/>
        <v>0</v>
      </c>
    </row>
    <row r="45" spans="1:33" x14ac:dyDescent="0.25">
      <c r="A45" s="2"/>
      <c r="B45" s="36">
        <v>43921</v>
      </c>
      <c r="C45" s="39">
        <v>28</v>
      </c>
      <c r="D45" s="36">
        <v>43921</v>
      </c>
      <c r="E45" s="38">
        <v>1</v>
      </c>
      <c r="F45" s="39">
        <v>1252.95</v>
      </c>
      <c r="G45" s="40">
        <v>120664</v>
      </c>
      <c r="H45" s="40">
        <v>448757</v>
      </c>
      <c r="I45" s="38">
        <v>156696</v>
      </c>
      <c r="J45" s="40">
        <v>2720</v>
      </c>
      <c r="K45" s="38">
        <v>0</v>
      </c>
      <c r="L45" s="39">
        <v>81647</v>
      </c>
      <c r="M45" s="39">
        <f t="shared" ref="M45" si="21">(J45+I45)/(J45/E45)</f>
        <v>58.608823529411765</v>
      </c>
      <c r="N45" s="39">
        <f t="shared" ref="N45" si="22">L45/(J45/E45)</f>
        <v>30.017279411764704</v>
      </c>
      <c r="O45" s="39">
        <f t="shared" ref="O45" si="23">F45/N45</f>
        <v>41.740958026626821</v>
      </c>
      <c r="P45" s="41">
        <f t="shared" ref="P45" si="24">C45/F45</f>
        <v>2.2347260465301888E-2</v>
      </c>
      <c r="Q45" s="39">
        <f>J45/J43</f>
        <v>1</v>
      </c>
      <c r="R45" s="38"/>
      <c r="S45" s="40">
        <f t="shared" ref="S45" si="25">F45*J45/E45</f>
        <v>3408024</v>
      </c>
      <c r="T45" s="50">
        <f t="shared" si="9"/>
        <v>0.51216314548100572</v>
      </c>
      <c r="U45" s="22">
        <f t="shared" si="10"/>
        <v>0.9327960610922631</v>
      </c>
      <c r="V45" s="22">
        <f t="shared" si="11"/>
        <v>0.18194033742092044</v>
      </c>
      <c r="W45" s="11">
        <f t="shared" si="12"/>
        <v>0</v>
      </c>
      <c r="Y45" s="7">
        <v>43921</v>
      </c>
      <c r="Z45" s="4">
        <f>F45*1</f>
        <v>1252.95</v>
      </c>
      <c r="AA45" s="5" t="s">
        <v>26</v>
      </c>
      <c r="AB45" s="16">
        <f>AB44</f>
        <v>10240</v>
      </c>
      <c r="AC45" s="6">
        <f>AB45*Z45</f>
        <v>12830208</v>
      </c>
      <c r="AD45" s="47">
        <f t="shared" ref="AD45" si="26">-F45*AB45</f>
        <v>-12830208</v>
      </c>
      <c r="AE45" s="6">
        <f>AC45</f>
        <v>12830208</v>
      </c>
      <c r="AF45" s="61">
        <v>29468.49</v>
      </c>
      <c r="AG45" s="62">
        <f t="shared" si="0"/>
        <v>29468.49</v>
      </c>
    </row>
    <row r="46" spans="1:33" x14ac:dyDescent="0.25">
      <c r="A46" s="2"/>
      <c r="B46" s="15"/>
      <c r="C46" s="10"/>
      <c r="D46" s="15"/>
      <c r="E46" s="43"/>
      <c r="F46" s="10"/>
      <c r="G46" s="43"/>
      <c r="H46" s="43"/>
      <c r="I46" s="43"/>
      <c r="J46" s="9"/>
      <c r="K46" s="43"/>
      <c r="L46" s="10"/>
      <c r="M46" s="10"/>
      <c r="N46" s="10"/>
      <c r="O46" s="10"/>
      <c r="P46" s="44"/>
      <c r="Q46" s="10"/>
      <c r="R46" s="43"/>
      <c r="S46" s="43"/>
      <c r="T46" s="10"/>
      <c r="U46" s="43"/>
      <c r="V46" s="8"/>
      <c r="W46"/>
      <c r="Y46" s="7" t="s">
        <v>27</v>
      </c>
      <c r="Z46" s="5"/>
      <c r="AA46" s="5"/>
      <c r="AB46" s="5"/>
      <c r="AC46" s="63">
        <f>XIRR(AC2:AC45,Y2:Y45)</f>
        <v>0.59832443594932572</v>
      </c>
    </row>
    <row r="47" spans="1:33" x14ac:dyDescent="0.25">
      <c r="A47" s="2"/>
      <c r="B47" s="2"/>
      <c r="E47" s="72">
        <f>1/1.2^20</f>
        <v>2.6084053304588836E-2</v>
      </c>
      <c r="F47" s="11"/>
      <c r="M47" s="11"/>
      <c r="N47" s="11"/>
      <c r="O47" s="11"/>
      <c r="V47" s="8"/>
      <c r="W47"/>
      <c r="Y47" s="7" t="s">
        <v>28</v>
      </c>
      <c r="Z47" s="5"/>
      <c r="AA47" s="5"/>
      <c r="AB47" s="5"/>
      <c r="AC47" s="60">
        <f>YEARFRAC(Y2,Y45)</f>
        <v>41.083333333333336</v>
      </c>
    </row>
    <row r="48" spans="1:33" x14ac:dyDescent="0.25">
      <c r="A48" s="2"/>
      <c r="B48" s="2"/>
      <c r="F48" s="11"/>
      <c r="M48" s="11"/>
      <c r="N48" s="11"/>
      <c r="O48" s="11"/>
      <c r="V48" s="8"/>
      <c r="W48"/>
      <c r="Y48" s="7"/>
      <c r="Z48" s="5"/>
      <c r="AA48" s="5"/>
      <c r="AB48" s="5"/>
      <c r="AC48" s="49"/>
      <c r="AD48" s="49"/>
      <c r="AE48" s="49"/>
    </row>
    <row r="49" spans="1:36" x14ac:dyDescent="0.25">
      <c r="A49" s="2"/>
      <c r="B49" s="2"/>
      <c r="F49" s="11"/>
      <c r="M49" s="11"/>
      <c r="N49" s="11"/>
      <c r="O49" s="11"/>
      <c r="V49" s="8"/>
      <c r="W49"/>
      <c r="Y49" s="7"/>
      <c r="Z49" s="5"/>
      <c r="AA49" s="5"/>
      <c r="AB49" s="5"/>
      <c r="AC49" s="49"/>
      <c r="AD49" s="49"/>
      <c r="AE49" s="49"/>
    </row>
    <row r="50" spans="1:36" x14ac:dyDescent="0.25">
      <c r="A50" s="2"/>
      <c r="B50" s="2"/>
      <c r="F50" s="11"/>
      <c r="M50" s="11"/>
      <c r="N50" s="11"/>
      <c r="O50" s="11"/>
      <c r="V50" s="8"/>
      <c r="W50"/>
      <c r="Y50" s="48" t="s">
        <v>88</v>
      </c>
      <c r="Z50" s="5"/>
      <c r="AA50" s="5"/>
      <c r="AB50" s="5"/>
      <c r="AC50" s="52">
        <v>34972</v>
      </c>
      <c r="AD50" s="49"/>
      <c r="AE50" s="74">
        <f>XIRR(AE20:AE45,$Y20:$Y45)</f>
        <v>0.1104004204273224</v>
      </c>
      <c r="AG50" s="74">
        <f>XIRR(AG20:AG45,$Y20:$Y45)</f>
        <v>9.3937656283378593E-2</v>
      </c>
    </row>
    <row r="51" spans="1:36" x14ac:dyDescent="0.25">
      <c r="A51" s="2"/>
      <c r="B51" s="2"/>
      <c r="F51" s="11"/>
      <c r="M51" s="11"/>
      <c r="N51" s="11"/>
      <c r="O51" s="11"/>
      <c r="V51" s="8"/>
      <c r="W51"/>
      <c r="Y51" s="48" t="s">
        <v>89</v>
      </c>
      <c r="Z51" s="5"/>
      <c r="AA51" s="5"/>
      <c r="AB51" s="5"/>
      <c r="AC51" s="52">
        <v>43921</v>
      </c>
      <c r="AD51" s="49"/>
      <c r="AE51" s="49"/>
    </row>
    <row r="52" spans="1:36" ht="30" x14ac:dyDescent="0.25">
      <c r="A52" t="s">
        <v>98</v>
      </c>
      <c r="B52" s="2"/>
      <c r="F52" s="11"/>
      <c r="M52" s="11"/>
      <c r="N52" s="11"/>
      <c r="O52" s="11"/>
      <c r="V52" s="8"/>
      <c r="W52"/>
      <c r="Y52" s="64" t="s">
        <v>104</v>
      </c>
      <c r="Z52" s="56" t="s">
        <v>13</v>
      </c>
      <c r="AA52" s="56" t="s">
        <v>14</v>
      </c>
      <c r="AB52" s="56" t="s">
        <v>95</v>
      </c>
      <c r="AC52" s="65" t="s">
        <v>96</v>
      </c>
      <c r="AD52" s="65" t="s">
        <v>97</v>
      </c>
      <c r="AE52" s="66" t="s">
        <v>105</v>
      </c>
      <c r="AF52" s="66" t="s">
        <v>106</v>
      </c>
      <c r="AG52" s="66" t="s">
        <v>107</v>
      </c>
      <c r="AH52" s="66" t="s">
        <v>108</v>
      </c>
      <c r="AI52" s="66" t="s">
        <v>109</v>
      </c>
      <c r="AJ52" s="66" t="s">
        <v>110</v>
      </c>
    </row>
    <row r="53" spans="1:36" x14ac:dyDescent="0.25">
      <c r="A53" s="2" t="str">
        <f>Y53</f>
        <v>1979-1990</v>
      </c>
      <c r="B53" s="2"/>
      <c r="F53" s="11"/>
      <c r="H53" s="22" t="s">
        <v>24</v>
      </c>
      <c r="L53" s="22">
        <f>((L14/L4)^(1/10)-1)</f>
        <v>0.24580911784389547</v>
      </c>
      <c r="M53" s="11"/>
      <c r="N53" s="11"/>
      <c r="O53" s="11">
        <f>AVERAGE(O4:O15)</f>
        <v>18.095813636123918</v>
      </c>
      <c r="P53" s="1">
        <f>AVERAGE(P4:P15)</f>
        <v>4.3455487777227443E-2</v>
      </c>
      <c r="S53" s="22">
        <f>((S14/S4)^(1/10)-1)</f>
        <v>0.41676406097725871</v>
      </c>
      <c r="T53" s="1">
        <f>AVERAGE(T4:T15)</f>
        <v>0.5306760087415644</v>
      </c>
      <c r="U53" s="22">
        <f>AVERAGE(U4:U15)</f>
        <v>0.55689517594411697</v>
      </c>
      <c r="V53" s="8" t="s">
        <v>24</v>
      </c>
      <c r="W53" s="8" t="s">
        <v>24</v>
      </c>
      <c r="Y53" s="7" t="s">
        <v>93</v>
      </c>
      <c r="Z53" s="4">
        <f>O53</f>
        <v>18.095813636123918</v>
      </c>
      <c r="AA53" s="55">
        <f>P53</f>
        <v>4.3455487777227443E-2</v>
      </c>
      <c r="AB53" s="54">
        <f>T53</f>
        <v>0.5306760087415644</v>
      </c>
      <c r="AC53" s="53">
        <v>0.87795706987380995</v>
      </c>
      <c r="AD53" s="53">
        <f>L53</f>
        <v>0.24580911784389547</v>
      </c>
      <c r="AE53" s="51">
        <f>S53</f>
        <v>0.41676406097725871</v>
      </c>
      <c r="AF53" s="54">
        <f>U53</f>
        <v>0.55689517594411697</v>
      </c>
      <c r="AG53" s="54">
        <v>0.21941929459571838</v>
      </c>
      <c r="AH53" s="70" t="str">
        <f>V53</f>
        <v>n.a.</v>
      </c>
      <c r="AI53" s="4" t="str">
        <f>W53</f>
        <v>n.a.</v>
      </c>
      <c r="AJ53" s="54" t="str">
        <f>H53</f>
        <v>n.a.</v>
      </c>
    </row>
    <row r="54" spans="1:36" x14ac:dyDescent="0.25">
      <c r="A54" s="2" t="str">
        <f t="shared" ref="A54:A59" si="27">Y54</f>
        <v>1990-2000</v>
      </c>
      <c r="B54" s="2"/>
      <c r="F54" s="11"/>
      <c r="H54" s="22">
        <f>((H25/H14)^(1/10)-1)</f>
        <v>0.14860772815264967</v>
      </c>
      <c r="L54" s="22">
        <f>((L25/L14)^(1/10)-1)</f>
        <v>7.5302127905025884E-2</v>
      </c>
      <c r="M54" s="11"/>
      <c r="N54" s="11"/>
      <c r="O54" s="11">
        <f>AVERAGE(O15:O25)</f>
        <v>49.662369805198765</v>
      </c>
      <c r="P54" s="1">
        <f>AVERAGE(P15:P25)</f>
        <v>1.4528606042002538E-2</v>
      </c>
      <c r="S54" s="22">
        <f>((S25/S14)^(1/10)-1)</f>
        <v>9.917583575892519E-2</v>
      </c>
      <c r="T54" s="1">
        <f>AVERAGE(T15:T25)</f>
        <v>0.3250077953815772</v>
      </c>
      <c r="U54" s="22">
        <f>AVERAGE(U15:U25)</f>
        <v>0.63277638144224391</v>
      </c>
      <c r="V54" s="22">
        <f>AVERAGE(V15:V25)</f>
        <v>8.4940585635555274E-2</v>
      </c>
      <c r="W54" s="11">
        <f>AVERAGE(W15:W25)</f>
        <v>1.0999424477761479E-2</v>
      </c>
      <c r="Y54" s="7" t="s">
        <v>90</v>
      </c>
      <c r="Z54" s="4">
        <f t="shared" ref="Z54:Z59" si="28">O54</f>
        <v>49.662369805198765</v>
      </c>
      <c r="AA54" s="55">
        <f t="shared" ref="AA54:AA59" si="29">P54</f>
        <v>1.4528606042002538E-2</v>
      </c>
      <c r="AB54" s="54">
        <f t="shared" ref="AB54:AB59" si="30">T54</f>
        <v>0.3250077953815772</v>
      </c>
      <c r="AC54" s="53">
        <v>8.1969586014747631E-2</v>
      </c>
      <c r="AD54" s="53">
        <f t="shared" ref="AD54:AD59" si="31">L54</f>
        <v>7.5302127905025884E-2</v>
      </c>
      <c r="AE54" s="51">
        <f t="shared" ref="AE54:AE59" si="32">S54</f>
        <v>9.917583575892519E-2</v>
      </c>
      <c r="AF54" s="54">
        <f t="shared" ref="AF54:AF59" si="33">U54</f>
        <v>0.63277638144224391</v>
      </c>
      <c r="AG54" s="54">
        <v>0.19838019013404851</v>
      </c>
      <c r="AH54" s="54">
        <f t="shared" ref="AH54:AH59" si="34">V54</f>
        <v>8.4940585635555274E-2</v>
      </c>
      <c r="AI54" s="4">
        <f t="shared" ref="AI54:AI59" si="35">W54</f>
        <v>1.0999424477761479E-2</v>
      </c>
      <c r="AJ54" s="54">
        <f t="shared" ref="AJ54:AJ59" si="36">H54</f>
        <v>0.14860772815264967</v>
      </c>
    </row>
    <row r="55" spans="1:36" x14ac:dyDescent="0.25">
      <c r="A55" s="2" t="str">
        <f t="shared" si="27"/>
        <v>2000-2010</v>
      </c>
      <c r="B55" s="2"/>
      <c r="F55" s="11"/>
      <c r="H55" s="22">
        <f>((H35/H25)^(1/10)-1)</f>
        <v>6.3920270661417478E-2</v>
      </c>
      <c r="L55" s="22">
        <f>((L35/L25)^(1/10)-1)</f>
        <v>0.23380461720369472</v>
      </c>
      <c r="M55" s="11"/>
      <c r="N55" s="11"/>
      <c r="O55" s="11">
        <f>AVERAGE(O25:O35)</f>
        <v>31.039280753197261</v>
      </c>
      <c r="P55" s="1">
        <f>AVERAGE(P25:P35)</f>
        <v>2.7756940142106591E-2</v>
      </c>
      <c r="S55" s="22">
        <f>((S35/S25)^(1/10)-1)</f>
        <v>0.1794095124752646</v>
      </c>
      <c r="T55" s="1">
        <f>AVERAGE(T25:T35)</f>
        <v>0.64375133338584789</v>
      </c>
      <c r="U55" s="22">
        <f>AVERAGE(U25:U35)</f>
        <v>0.84680094584594567</v>
      </c>
      <c r="V55" s="22">
        <f>AVERAGE(V25:V35)</f>
        <v>0.10962717907980948</v>
      </c>
      <c r="W55" s="11">
        <f>AVERAGE(W25:W35)</f>
        <v>2.2075021305075225E-4</v>
      </c>
      <c r="Y55" s="7" t="s">
        <v>91</v>
      </c>
      <c r="Z55" s="4">
        <f t="shared" si="28"/>
        <v>31.039280753197261</v>
      </c>
      <c r="AA55" s="55">
        <f t="shared" si="29"/>
        <v>2.7756940142106591E-2</v>
      </c>
      <c r="AB55" s="54">
        <f t="shared" si="30"/>
        <v>0.64375133338584789</v>
      </c>
      <c r="AC55" s="53">
        <v>0.20356915593147276</v>
      </c>
      <c r="AD55" s="53">
        <f t="shared" si="31"/>
        <v>0.23380461720369472</v>
      </c>
      <c r="AE55" s="51">
        <f t="shared" si="32"/>
        <v>0.1794095124752646</v>
      </c>
      <c r="AF55" s="54">
        <f t="shared" si="33"/>
        <v>0.84680094584594567</v>
      </c>
      <c r="AG55" s="54">
        <v>0.13353444933891295</v>
      </c>
      <c r="AH55" s="54">
        <f t="shared" si="34"/>
        <v>0.10962717907980948</v>
      </c>
      <c r="AI55" s="4">
        <f t="shared" si="35"/>
        <v>2.2075021305075225E-4</v>
      </c>
      <c r="AJ55" s="54">
        <f t="shared" si="36"/>
        <v>6.3920270661417478E-2</v>
      </c>
    </row>
    <row r="56" spans="1:36" x14ac:dyDescent="0.25">
      <c r="A56" s="2" t="str">
        <f t="shared" si="27"/>
        <v>2010-2020</v>
      </c>
      <c r="B56" s="2"/>
      <c r="F56" s="11"/>
      <c r="H56" s="22">
        <f>((H45/H35)^(1/10)-1)</f>
        <v>8.2844581838575015E-2</v>
      </c>
      <c r="L56" s="22">
        <f>((L45/L35)^(1/10)-1)</f>
        <v>6.7881446110223953E-2</v>
      </c>
      <c r="M56" s="11"/>
      <c r="N56" s="11"/>
      <c r="O56" s="11">
        <f>AVERAGE(O35:O45)</f>
        <v>41.441489443237145</v>
      </c>
      <c r="P56" s="1">
        <f>AVERAGE(P35:P45)</f>
        <v>1.7990884473884094E-2</v>
      </c>
      <c r="S56" s="22">
        <f>((S45/S35)^(1/10)-1)</f>
        <v>0.11187101534580002</v>
      </c>
      <c r="T56" s="1">
        <f>AVERAGE(T35:T45)</f>
        <v>0.77444316850209016</v>
      </c>
      <c r="U56" s="22">
        <f>AVERAGE(U35:U45)</f>
        <v>0.71143973104210068</v>
      </c>
      <c r="V56" s="22">
        <f>AVERAGE(V35:V45)</f>
        <v>0.15929139058646632</v>
      </c>
      <c r="W56" s="11">
        <f>AVERAGE(W35:W45)</f>
        <v>3.5071000374124278E-5</v>
      </c>
      <c r="Y56" s="7" t="s">
        <v>92</v>
      </c>
      <c r="Z56" s="4">
        <f t="shared" si="28"/>
        <v>41.441489443237145</v>
      </c>
      <c r="AA56" s="55">
        <f t="shared" si="29"/>
        <v>1.7990884473884094E-2</v>
      </c>
      <c r="AB56" s="54">
        <f t="shared" si="30"/>
        <v>0.77444316850209016</v>
      </c>
      <c r="AC56" s="53">
        <v>0.13805926442146305</v>
      </c>
      <c r="AD56" s="53">
        <f t="shared" si="31"/>
        <v>6.7881446110223953E-2</v>
      </c>
      <c r="AE56" s="51">
        <f t="shared" si="32"/>
        <v>0.11187101534580002</v>
      </c>
      <c r="AF56" s="54">
        <f t="shared" si="33"/>
        <v>0.71143973104210068</v>
      </c>
      <c r="AG56" s="54">
        <v>5.6169310212135323E-2</v>
      </c>
      <c r="AH56" s="54">
        <f t="shared" si="34"/>
        <v>0.15929139058646632</v>
      </c>
      <c r="AI56" s="4">
        <f t="shared" si="35"/>
        <v>3.5071000374124278E-5</v>
      </c>
      <c r="AJ56" s="54">
        <f t="shared" si="36"/>
        <v>8.2844581838575015E-2</v>
      </c>
    </row>
    <row r="57" spans="1:36" x14ac:dyDescent="0.25">
      <c r="A57" s="2" t="str">
        <f t="shared" si="27"/>
        <v>1979-2020</v>
      </c>
      <c r="B57" s="2"/>
      <c r="F57" s="11"/>
      <c r="H57" s="22" t="s">
        <v>24</v>
      </c>
      <c r="L57" s="22">
        <f>((L45/L4)^(1/40.25)-1)</f>
        <v>0.15160808751566845</v>
      </c>
      <c r="M57" s="11"/>
      <c r="N57" s="11"/>
      <c r="O57" s="11">
        <f>AVERAGE(O4:O45)</f>
        <v>34.666586553236066</v>
      </c>
      <c r="P57" s="1">
        <f>AVERAGE(P4:P45)</f>
        <v>2.6818576346420479E-2</v>
      </c>
      <c r="S57" s="22">
        <f>((S45/S4)^(1/40.25)-1)</f>
        <v>0.19409653549997352</v>
      </c>
      <c r="T57" s="1">
        <f>AVERAGE(T4:T45)</f>
        <v>0.56626711509918648</v>
      </c>
      <c r="U57" s="22">
        <f>AVERAGE(U4:U45)</f>
        <v>0.68692780575429324</v>
      </c>
      <c r="V57" s="75">
        <f>AVERAGE(V12:V45)</f>
        <v>0.11570319401690923</v>
      </c>
      <c r="W57" s="32">
        <f>AVERAGE(W12:W45)</f>
        <v>6.2309037965894935E-3</v>
      </c>
      <c r="Y57" s="7" t="s">
        <v>94</v>
      </c>
      <c r="Z57" s="4">
        <f t="shared" si="28"/>
        <v>34.666586553236066</v>
      </c>
      <c r="AA57" s="55">
        <f t="shared" si="29"/>
        <v>2.6818576346420479E-2</v>
      </c>
      <c r="AB57" s="54">
        <f t="shared" si="30"/>
        <v>0.56626711509918648</v>
      </c>
      <c r="AC57" s="53">
        <v>0.75304778814315809</v>
      </c>
      <c r="AD57" s="53">
        <f t="shared" si="31"/>
        <v>0.15160808751566845</v>
      </c>
      <c r="AE57" s="51">
        <f t="shared" si="32"/>
        <v>0.19409653549997352</v>
      </c>
      <c r="AF57" s="54">
        <f t="shared" si="33"/>
        <v>0.68692780575429324</v>
      </c>
      <c r="AG57" s="54">
        <v>0.15375477671623236</v>
      </c>
      <c r="AH57" s="54">
        <f t="shared" si="34"/>
        <v>0.11570319401690923</v>
      </c>
      <c r="AI57" s="4">
        <f t="shared" si="35"/>
        <v>6.2309037965894935E-3</v>
      </c>
      <c r="AJ57" s="54" t="str">
        <f t="shared" si="36"/>
        <v>n.a.</v>
      </c>
    </row>
    <row r="58" spans="1:36" x14ac:dyDescent="0.25">
      <c r="A58" s="2" t="str">
        <f t="shared" si="27"/>
        <v>1994-2020</v>
      </c>
      <c r="H58" s="22">
        <f>((H45/H19)^(1/26)-1)</f>
        <v>8.0327038274554896E-2</v>
      </c>
      <c r="L58" s="22">
        <f>((L45/L19)^(1/26)-1)</f>
        <v>0.10648295243075512</v>
      </c>
      <c r="O58" s="11">
        <f>AVERAGE(O19:O45)</f>
        <v>40.422546204900272</v>
      </c>
      <c r="P58" s="1">
        <f>AVERAGE(P19:P45)</f>
        <v>2.0895803468461597E-2</v>
      </c>
      <c r="S58" s="22">
        <f>((S45/S19)^(1/26)-1)</f>
        <v>7.5195929360852398E-2</v>
      </c>
      <c r="T58" s="1">
        <f>AVERAGE(T19:T45)</f>
        <v>0.59126211131663298</v>
      </c>
      <c r="U58" s="22">
        <f>AVERAGE(U19:U45)</f>
        <v>0.7549049312095002</v>
      </c>
      <c r="V58" s="22">
        <f>AVERAGE(V19:V45)</f>
        <v>0.1203040883598752</v>
      </c>
      <c r="W58" s="11">
        <f>AVERAGE(W19:W45)</f>
        <v>1.6362870254813852E-3</v>
      </c>
      <c r="Y58" s="76" t="s">
        <v>100</v>
      </c>
      <c r="Z58" s="77">
        <f t="shared" si="28"/>
        <v>40.422546204900272</v>
      </c>
      <c r="AA58" s="78">
        <f t="shared" si="29"/>
        <v>2.0895803468461597E-2</v>
      </c>
      <c r="AB58" s="79">
        <f t="shared" si="30"/>
        <v>0.59126211131663298</v>
      </c>
      <c r="AC58" s="78">
        <v>8.4260126948356634E-2</v>
      </c>
      <c r="AD58" s="78">
        <f t="shared" si="31"/>
        <v>0.10648295243075512</v>
      </c>
      <c r="AE58" s="79">
        <f t="shared" si="32"/>
        <v>7.5195929360852398E-2</v>
      </c>
      <c r="AF58" s="79">
        <f t="shared" si="33"/>
        <v>0.7549049312095002</v>
      </c>
      <c r="AG58" s="79">
        <v>8.3815309405326846E-2</v>
      </c>
      <c r="AH58" s="79">
        <f t="shared" si="34"/>
        <v>0.1203040883598752</v>
      </c>
      <c r="AI58" s="77">
        <f t="shared" si="35"/>
        <v>1.6362870254813852E-3</v>
      </c>
      <c r="AJ58" s="79">
        <f t="shared" si="36"/>
        <v>8.0327038274554896E-2</v>
      </c>
    </row>
    <row r="59" spans="1:36" x14ac:dyDescent="0.25">
      <c r="A59" s="2" t="str">
        <f t="shared" si="27"/>
        <v>1995-2020</v>
      </c>
      <c r="H59" s="22">
        <f>((H45/H20)^(1/25)-1)</f>
        <v>7.8308018422017511E-2</v>
      </c>
      <c r="L59" s="22">
        <f>((L45/L20)^(1/25)-1)</f>
        <v>0.10213565179548434</v>
      </c>
      <c r="O59" s="11">
        <f>AVERAGE(O20:O45)</f>
        <v>38.592918861132695</v>
      </c>
      <c r="P59" s="1">
        <f>AVERAGE(P20:P45)</f>
        <v>2.169948821724858E-2</v>
      </c>
      <c r="S59" s="22">
        <f>((S45/S20)^(1/25)-1)</f>
        <v>9.3376500723656664E-2</v>
      </c>
      <c r="T59" s="1">
        <f>AVERAGE(T20:T45)</f>
        <v>0.60238865165770938</v>
      </c>
      <c r="U59" s="22">
        <f>AVERAGE(U20:U45)</f>
        <v>0.78393973625601943</v>
      </c>
      <c r="V59" s="22">
        <f>AVERAGE(V20:V45)</f>
        <v>0.1211742730528253</v>
      </c>
      <c r="W59" s="11">
        <f>AVERAGE(W20:W45)</f>
        <v>1.3831854930248665E-3</v>
      </c>
      <c r="Y59" s="73" t="s">
        <v>114</v>
      </c>
      <c r="Z59" s="4">
        <f t="shared" si="28"/>
        <v>38.592918861132695</v>
      </c>
      <c r="AA59" s="55">
        <f t="shared" si="29"/>
        <v>2.169948821724858E-2</v>
      </c>
      <c r="AB59" s="54">
        <f t="shared" si="30"/>
        <v>0.60238865165770938</v>
      </c>
      <c r="AC59" s="53">
        <v>0.1104004204273224</v>
      </c>
      <c r="AD59" s="53">
        <f t="shared" si="31"/>
        <v>0.10213565179548434</v>
      </c>
      <c r="AE59" s="22">
        <f t="shared" si="32"/>
        <v>9.3376500723656664E-2</v>
      </c>
      <c r="AF59" s="22">
        <f t="shared" si="33"/>
        <v>0.78393973625601943</v>
      </c>
      <c r="AG59" s="51">
        <v>9.3937656283378593E-2</v>
      </c>
      <c r="AH59" s="22">
        <f t="shared" si="34"/>
        <v>0.1211742730528253</v>
      </c>
      <c r="AI59" s="11">
        <f t="shared" si="35"/>
        <v>1.3831854930248665E-3</v>
      </c>
      <c r="AJ59" s="22">
        <f t="shared" si="36"/>
        <v>7.8308018422017511E-2</v>
      </c>
    </row>
  </sheetData>
  <dataValidations disablePrompts="1" count="1">
    <dataValidation type="list" allowBlank="1" showInputMessage="1" showErrorMessage="1" sqref="AC50:AC51">
      <formula1>$Y$2:$Y$45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Colgate 1991 onwards BSE Monthl</vt:lpstr>
      <vt:lpstr>Colgate past 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2020-09-03T15:18:39Z</dcterms:created>
  <dcterms:modified xsi:type="dcterms:W3CDTF">2020-12-25T07:08:10Z</dcterms:modified>
</cp:coreProperties>
</file>