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ka\OneDrive\Desktop\temp\"/>
    </mc:Choice>
  </mc:AlternateContent>
  <xr:revisionPtr revIDLastSave="0" documentId="13_ncr:1_{25445D85-ADEF-4164-8BD4-EC464EFAE298}" xr6:coauthVersionLast="47" xr6:coauthVersionMax="47" xr10:uidLastSave="{00000000-0000-0000-0000-000000000000}"/>
  <bookViews>
    <workbookView xWindow="-108" yWindow="-108" windowWidth="23256" windowHeight="12456" xr2:uid="{AE8CD51A-FBC4-4330-ABE0-6C6BCD116D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4" i="1"/>
  <c r="H25" i="1"/>
  <c r="H24" i="1" s="1"/>
  <c r="I25" i="1"/>
  <c r="I24" i="1" s="1"/>
  <c r="J25" i="1"/>
  <c r="J24" i="1" s="1"/>
  <c r="G25" i="1"/>
  <c r="F25" i="1"/>
  <c r="E25" i="1"/>
  <c r="D25" i="1"/>
  <c r="C25" i="1"/>
  <c r="G5" i="1"/>
  <c r="H5" i="1"/>
  <c r="I5" i="1"/>
  <c r="J5" i="1"/>
  <c r="K5" i="1"/>
  <c r="O5" i="1" s="1"/>
  <c r="S5" i="1" s="1"/>
  <c r="L5" i="1"/>
  <c r="P5" i="1" s="1"/>
  <c r="M5" i="1"/>
  <c r="Q5" i="1" s="1"/>
  <c r="N5" i="1"/>
  <c r="R5" i="1" s="1"/>
  <c r="G7" i="1"/>
  <c r="H7" i="1"/>
  <c r="I7" i="1"/>
  <c r="J7" i="1"/>
  <c r="K7" i="1"/>
  <c r="O7" i="1" s="1"/>
  <c r="S7" i="1" s="1"/>
  <c r="L7" i="1"/>
  <c r="P7" i="1" s="1"/>
  <c r="M7" i="1"/>
  <c r="Q7" i="1" s="1"/>
  <c r="N7" i="1"/>
  <c r="R7" i="1" s="1"/>
  <c r="G11" i="1"/>
  <c r="K11" i="1" s="1"/>
  <c r="O11" i="1" s="1"/>
  <c r="S11" i="1" s="1"/>
  <c r="H11" i="1"/>
  <c r="I11" i="1"/>
  <c r="M11" i="1" s="1"/>
  <c r="Q11" i="1" s="1"/>
  <c r="J11" i="1"/>
  <c r="N11" i="1" s="1"/>
  <c r="R11" i="1" s="1"/>
  <c r="L11" i="1"/>
  <c r="P11" i="1" s="1"/>
  <c r="H8" i="1"/>
  <c r="H9" i="1" s="1"/>
  <c r="H15" i="1"/>
  <c r="I15" i="1" s="1"/>
  <c r="J15" i="1" s="1"/>
  <c r="K15" i="1" s="1"/>
  <c r="L15" i="1" s="1"/>
  <c r="M15" i="1" s="1"/>
  <c r="N15" i="1" s="1"/>
  <c r="O15" i="1" s="1"/>
  <c r="P15" i="1" s="1"/>
  <c r="Q15" i="1" s="1"/>
  <c r="H13" i="1"/>
  <c r="H14" i="1" s="1"/>
  <c r="D29" i="1"/>
  <c r="E29" i="1"/>
  <c r="F29" i="1"/>
  <c r="C29" i="1"/>
  <c r="D28" i="1"/>
  <c r="E28" i="1"/>
  <c r="F28" i="1"/>
  <c r="C28" i="1"/>
  <c r="H27" i="1"/>
  <c r="I27" i="1"/>
  <c r="J27" i="1"/>
  <c r="K27" i="1"/>
  <c r="G27" i="1"/>
  <c r="D22" i="1"/>
  <c r="E22" i="1"/>
  <c r="F22" i="1"/>
  <c r="C22" i="1"/>
  <c r="G14" i="1"/>
  <c r="D18" i="1"/>
  <c r="C18" i="1"/>
  <c r="F18" i="1"/>
  <c r="E18" i="1"/>
  <c r="H12" i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K25" i="1" l="1"/>
  <c r="H18" i="1"/>
  <c r="S18" i="1"/>
  <c r="L18" i="1"/>
  <c r="G9" i="1"/>
  <c r="G22" i="1" s="1"/>
  <c r="R18" i="1"/>
  <c r="G16" i="1"/>
  <c r="J18" i="1"/>
  <c r="N18" i="1"/>
  <c r="O18" i="1"/>
  <c r="M18" i="1"/>
  <c r="J16" i="1"/>
  <c r="P18" i="1"/>
  <c r="I8" i="1"/>
  <c r="I16" i="1"/>
  <c r="I13" i="1"/>
  <c r="Q18" i="1"/>
  <c r="H16" i="1"/>
  <c r="N16" i="1"/>
  <c r="Q16" i="1"/>
  <c r="R15" i="1"/>
  <c r="H17" i="1"/>
  <c r="H19" i="1" s="1"/>
  <c r="H22" i="1"/>
  <c r="I18" i="1"/>
  <c r="K18" i="1"/>
  <c r="G18" i="1"/>
  <c r="K24" i="1" l="1"/>
  <c r="L25" i="1"/>
  <c r="G17" i="1"/>
  <c r="G19" i="1" s="1"/>
  <c r="G26" i="1" s="1"/>
  <c r="J13" i="1"/>
  <c r="I14" i="1"/>
  <c r="J8" i="1"/>
  <c r="I9" i="1"/>
  <c r="I17" i="1" s="1"/>
  <c r="I19" i="1" s="1"/>
  <c r="M16" i="1"/>
  <c r="L16" i="1"/>
  <c r="K16" i="1"/>
  <c r="S15" i="1"/>
  <c r="R16" i="1"/>
  <c r="M25" i="1" l="1"/>
  <c r="L24" i="1"/>
  <c r="G20" i="1"/>
  <c r="H20" i="1" s="1"/>
  <c r="H21" i="1" s="1"/>
  <c r="K8" i="1"/>
  <c r="J9" i="1"/>
  <c r="I22" i="1"/>
  <c r="J14" i="1"/>
  <c r="K13" i="1"/>
  <c r="S16" i="1"/>
  <c r="O16" i="1"/>
  <c r="P16" i="1"/>
  <c r="H26" i="1"/>
  <c r="G29" i="1"/>
  <c r="G28" i="1"/>
  <c r="N25" i="1" l="1"/>
  <c r="M24" i="1"/>
  <c r="G21" i="1"/>
  <c r="L13" i="1"/>
  <c r="K14" i="1"/>
  <c r="J22" i="1"/>
  <c r="J17" i="1"/>
  <c r="J19" i="1" s="1"/>
  <c r="L8" i="1"/>
  <c r="K9" i="1"/>
  <c r="I26" i="1"/>
  <c r="H29" i="1"/>
  <c r="H28" i="1"/>
  <c r="I20" i="1"/>
  <c r="I21" i="1" s="1"/>
  <c r="N24" i="1" l="1"/>
  <c r="O25" i="1"/>
  <c r="K22" i="1"/>
  <c r="K17" i="1"/>
  <c r="K19" i="1" s="1"/>
  <c r="M8" i="1"/>
  <c r="L9" i="1"/>
  <c r="M13" i="1"/>
  <c r="L14" i="1"/>
  <c r="J20" i="1"/>
  <c r="J21" i="1" s="1"/>
  <c r="J26" i="1"/>
  <c r="I29" i="1"/>
  <c r="I28" i="1"/>
  <c r="P25" i="1" l="1"/>
  <c r="O24" i="1"/>
  <c r="L22" i="1"/>
  <c r="M14" i="1"/>
  <c r="N13" i="1"/>
  <c r="L17" i="1"/>
  <c r="L19" i="1" s="1"/>
  <c r="M9" i="1"/>
  <c r="N8" i="1"/>
  <c r="K26" i="1"/>
  <c r="J29" i="1"/>
  <c r="J28" i="1"/>
  <c r="K20" i="1"/>
  <c r="Q25" i="1" l="1"/>
  <c r="P24" i="1"/>
  <c r="M17" i="1"/>
  <c r="M19" i="1" s="1"/>
  <c r="L20" i="1"/>
  <c r="L21" i="1" s="1"/>
  <c r="N9" i="1"/>
  <c r="O8" i="1"/>
  <c r="O13" i="1"/>
  <c r="N14" i="1"/>
  <c r="M22" i="1"/>
  <c r="K21" i="1"/>
  <c r="K28" i="1"/>
  <c r="K29" i="1"/>
  <c r="L26" i="1"/>
  <c r="R25" i="1" l="1"/>
  <c r="Q24" i="1"/>
  <c r="M20" i="1"/>
  <c r="M21" i="1" s="1"/>
  <c r="N22" i="1"/>
  <c r="P13" i="1"/>
  <c r="O14" i="1"/>
  <c r="P8" i="1"/>
  <c r="O9" i="1"/>
  <c r="N17" i="1"/>
  <c r="N19" i="1" s="1"/>
  <c r="L28" i="1"/>
  <c r="M26" i="1"/>
  <c r="L29" i="1"/>
  <c r="S25" i="1" l="1"/>
  <c r="S24" i="1" s="1"/>
  <c r="R24" i="1"/>
  <c r="N20" i="1"/>
  <c r="N21" i="1" s="1"/>
  <c r="O17" i="1"/>
  <c r="O19" i="1" s="1"/>
  <c r="Q8" i="1"/>
  <c r="P9" i="1"/>
  <c r="O22" i="1"/>
  <c r="Q13" i="1"/>
  <c r="P14" i="1"/>
  <c r="N26" i="1"/>
  <c r="M28" i="1"/>
  <c r="M29" i="1"/>
  <c r="O20" i="1" l="1"/>
  <c r="O21" i="1" s="1"/>
  <c r="P17" i="1"/>
  <c r="P19" i="1" s="1"/>
  <c r="P22" i="1"/>
  <c r="R13" i="1"/>
  <c r="Q14" i="1"/>
  <c r="R8" i="1"/>
  <c r="Q9" i="1"/>
  <c r="Q17" i="1" s="1"/>
  <c r="Q19" i="1" s="1"/>
  <c r="N29" i="1"/>
  <c r="N28" i="1"/>
  <c r="O26" i="1"/>
  <c r="P20" i="1" l="1"/>
  <c r="P21" i="1" s="1"/>
  <c r="P26" i="1"/>
  <c r="P29" i="1" s="1"/>
  <c r="R9" i="1"/>
  <c r="S8" i="1"/>
  <c r="S9" i="1" s="1"/>
  <c r="Q22" i="1"/>
  <c r="S13" i="1"/>
  <c r="S14" i="1" s="1"/>
  <c r="R14" i="1"/>
  <c r="O28" i="1"/>
  <c r="O29" i="1"/>
  <c r="Q20" i="1" l="1"/>
  <c r="Q21" i="1" s="1"/>
  <c r="Q26" i="1"/>
  <c r="Q28" i="1" s="1"/>
  <c r="P28" i="1"/>
  <c r="S17" i="1"/>
  <c r="S19" i="1" s="1"/>
  <c r="R17" i="1"/>
  <c r="R19" i="1" s="1"/>
  <c r="R22" i="1"/>
  <c r="S22" i="1"/>
  <c r="R20" i="1" l="1"/>
  <c r="S20" i="1" s="1"/>
  <c r="S21" i="1" s="1"/>
  <c r="Q29" i="1"/>
  <c r="R26" i="1"/>
  <c r="R28" i="1" s="1"/>
  <c r="S26" i="1"/>
  <c r="R29" i="1"/>
  <c r="R21" i="1" l="1"/>
  <c r="S29" i="1"/>
  <c r="S28" i="1"/>
</calcChain>
</file>

<file path=xl/sharedStrings.xml><?xml version="1.0" encoding="utf-8"?>
<sst xmlns="http://schemas.openxmlformats.org/spreadsheetml/2006/main" count="53" uniqueCount="53">
  <si>
    <t>NII</t>
  </si>
  <si>
    <t>Q4 FY26 E</t>
  </si>
  <si>
    <t>Q1 FY27 E</t>
  </si>
  <si>
    <t>Q3 FY27 E</t>
  </si>
  <si>
    <t>Q4 FY27 E</t>
  </si>
  <si>
    <t>Q4 FY25 A</t>
  </si>
  <si>
    <t>Q1 FY26 A</t>
  </si>
  <si>
    <t>Q2 FY26 A</t>
  </si>
  <si>
    <t>Q3 FY26 A</t>
  </si>
  <si>
    <t>Fee &amp; Other income</t>
  </si>
  <si>
    <t>Trading gains</t>
  </si>
  <si>
    <t>Opex</t>
  </si>
  <si>
    <t>PBT</t>
  </si>
  <si>
    <t>PAT</t>
  </si>
  <si>
    <t>Net Worth</t>
  </si>
  <si>
    <t>RoE</t>
  </si>
  <si>
    <t>Provisions</t>
  </si>
  <si>
    <t>NIM % (est)</t>
  </si>
  <si>
    <t>Loans growth (est)</t>
  </si>
  <si>
    <t>Fee &amp; other income growth (est)</t>
  </si>
  <si>
    <t>Tax % (est)</t>
  </si>
  <si>
    <t>Loans</t>
  </si>
  <si>
    <t>Credit cost (% of loan book) (est)</t>
  </si>
  <si>
    <t>Assets growth (est)</t>
  </si>
  <si>
    <t xml:space="preserve">Assets </t>
  </si>
  <si>
    <t>Opex growth (est)</t>
  </si>
  <si>
    <t>Cost to income</t>
  </si>
  <si>
    <t>Risk weighted assets</t>
  </si>
  <si>
    <t>Q2 FY27 E</t>
  </si>
  <si>
    <t>Common Equity</t>
  </si>
  <si>
    <t>Tier 2 Capital Funds</t>
  </si>
  <si>
    <t>CET1 ratio</t>
  </si>
  <si>
    <t>Total CRAR</t>
  </si>
  <si>
    <t>Q1 FY28 E</t>
  </si>
  <si>
    <t>Q2 FY28 E</t>
  </si>
  <si>
    <t>Q3 FY28 E</t>
  </si>
  <si>
    <t>Q4 FY28 E</t>
  </si>
  <si>
    <t>Q1 FY29 E</t>
  </si>
  <si>
    <t>Q2 FY29 E</t>
  </si>
  <si>
    <t>Q3 FY29 E</t>
  </si>
  <si>
    <t>Q4 FY29 E</t>
  </si>
  <si>
    <t>`</t>
  </si>
  <si>
    <t>RWA as % of total assets</t>
  </si>
  <si>
    <t>Assumptions</t>
  </si>
  <si>
    <t>NIM improves 4 bps QoQ due to lowering cost of funds</t>
  </si>
  <si>
    <t>Trading gains growing at 4% QoQ, in line with growth in investment book</t>
  </si>
  <si>
    <t>Opex growth moderating by 15 bps QoQ</t>
  </si>
  <si>
    <t>Credit costs moderating by 2.5 bps QoQ, due to better asset mix</t>
  </si>
  <si>
    <t>Risk weightage reducing by 0.5 bps QoQ due to better asset mix</t>
  </si>
  <si>
    <t>Loan book growth  at 20% YoY as per guidance</t>
  </si>
  <si>
    <t>Total assets growth at 17% YoY</t>
  </si>
  <si>
    <t>Fees &amp; other income growing at 15% YoY</t>
  </si>
  <si>
    <t>2000 cr tier-2 bonds raised in FY28 and FY29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</si>
</sst>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2" fillId="0" borderId="5" xfId="0" applyFont="1" applyBorder="1"/>
    <xf numFmtId="0" fontId="2" fillId="0" borderId="6" xfId="0" applyFont="1" applyBorder="1"/>
    <xf numFmtId="0" fontId="2" fillId="2" borderId="6" xfId="0" applyFont="1" applyFill="1" applyBorder="1"/>
    <xf numFmtId="9" fontId="0" fillId="0" borderId="0" xfId="1" applyFont="1" applyBorder="1"/>
    <xf numFmtId="0" fontId="2" fillId="0" borderId="8" xfId="0" applyFont="1" applyBorder="1"/>
    <xf numFmtId="9" fontId="0" fillId="2" borderId="0" xfId="1" applyFont="1" applyFill="1" applyBorder="1"/>
    <xf numFmtId="0" fontId="2" fillId="0" borderId="9" xfId="0" applyFont="1" applyBorder="1"/>
    <xf numFmtId="0" fontId="2" fillId="3" borderId="6" xfId="0" applyFont="1" applyFill="1" applyBorder="1"/>
    <xf numFmtId="9" fontId="0" fillId="3" borderId="0" xfId="1" applyFont="1" applyFill="1" applyBorder="1"/>
    <xf numFmtId="0" fontId="2" fillId="4" borderId="6" xfId="0" applyFont="1" applyFill="1" applyBorder="1"/>
    <xf numFmtId="9" fontId="0" fillId="4" borderId="0" xfId="1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9" fontId="0" fillId="5" borderId="2" xfId="0" applyNumberFormat="1" applyFill="1" applyBorder="1"/>
    <xf numFmtId="1" fontId="0" fillId="5" borderId="2" xfId="0" applyNumberFormat="1" applyFill="1" applyBorder="1"/>
    <xf numFmtId="9" fontId="0" fillId="5" borderId="0" xfId="1" applyFont="1" applyFill="1" applyBorder="1"/>
    <xf numFmtId="9" fontId="0" fillId="5" borderId="2" xfId="1" applyFont="1" applyFill="1" applyBorder="1"/>
    <xf numFmtId="10" fontId="0" fillId="5" borderId="2" xfId="0" applyNumberFormat="1" applyFill="1" applyBorder="1"/>
    <xf numFmtId="1" fontId="2" fillId="5" borderId="2" xfId="0" applyNumberFormat="1" applyFont="1" applyFill="1" applyBorder="1"/>
    <xf numFmtId="9" fontId="0" fillId="0" borderId="0" xfId="0" applyNumberFormat="1" applyBorder="1"/>
    <xf numFmtId="9" fontId="0" fillId="2" borderId="0" xfId="0" applyNumberFormat="1" applyFill="1" applyBorder="1"/>
    <xf numFmtId="9" fontId="0" fillId="3" borderId="0" xfId="0" applyNumberFormat="1" applyFill="1" applyBorder="1"/>
    <xf numFmtId="9" fontId="0" fillId="4" borderId="0" xfId="0" applyNumberFormat="1" applyFill="1" applyBorder="1"/>
    <xf numFmtId="9" fontId="0" fillId="5" borderId="0" xfId="0" applyNumberFormat="1" applyFill="1" applyBorder="1"/>
    <xf numFmtId="0" fontId="0" fillId="0" borderId="0" xfId="0" applyBorder="1"/>
    <xf numFmtId="1" fontId="0" fillId="2" borderId="0" xfId="0" applyNumberFormat="1" applyFill="1" applyBorder="1"/>
    <xf numFmtId="1" fontId="0" fillId="3" borderId="0" xfId="0" applyNumberFormat="1" applyFill="1" applyBorder="1"/>
    <xf numFmtId="1" fontId="0" fillId="4" borderId="0" xfId="0" applyNumberFormat="1" applyFill="1" applyBorder="1"/>
    <xf numFmtId="1" fontId="0" fillId="5" borderId="0" xfId="0" applyNumberFormat="1" applyFill="1" applyBorder="1"/>
    <xf numFmtId="10" fontId="0" fillId="2" borderId="0" xfId="0" applyNumberFormat="1" applyFill="1" applyBorder="1"/>
    <xf numFmtId="10" fontId="0" fillId="3" borderId="0" xfId="0" applyNumberFormat="1" applyFill="1" applyBorder="1"/>
    <xf numFmtId="10" fontId="0" fillId="4" borderId="0" xfId="0" applyNumberFormat="1" applyFill="1" applyBorder="1"/>
    <xf numFmtId="10" fontId="0" fillId="5" borderId="0" xfId="0" applyNumberFormat="1" applyFill="1" applyBorder="1"/>
    <xf numFmtId="10" fontId="0" fillId="0" borderId="0" xfId="0" applyNumberFormat="1" applyBorder="1"/>
    <xf numFmtId="0" fontId="2" fillId="0" borderId="0" xfId="0" applyFont="1" applyBorder="1"/>
    <xf numFmtId="1" fontId="2" fillId="2" borderId="0" xfId="0" applyNumberFormat="1" applyFont="1" applyFill="1" applyBorder="1"/>
    <xf numFmtId="1" fontId="2" fillId="3" borderId="0" xfId="0" applyNumberFormat="1" applyFont="1" applyFill="1" applyBorder="1"/>
    <xf numFmtId="1" fontId="2" fillId="4" borderId="0" xfId="0" applyNumberFormat="1" applyFont="1" applyFill="1" applyBorder="1"/>
    <xf numFmtId="1" fontId="2" fillId="5" borderId="0" xfId="0" applyNumberFormat="1" applyFont="1" applyFill="1" applyBorder="1"/>
    <xf numFmtId="2" fontId="0" fillId="0" borderId="0" xfId="0" applyNumberFormat="1" applyBorder="1"/>
    <xf numFmtId="2" fontId="0" fillId="2" borderId="0" xfId="0" applyNumberFormat="1" applyFill="1" applyBorder="1"/>
    <xf numFmtId="2" fontId="0" fillId="3" borderId="0" xfId="1" applyNumberFormat="1" applyFont="1" applyFill="1" applyBorder="1"/>
    <xf numFmtId="1" fontId="0" fillId="3" borderId="0" xfId="1" applyNumberFormat="1" applyFont="1" applyFill="1" applyBorder="1"/>
    <xf numFmtId="2" fontId="0" fillId="4" borderId="0" xfId="1" applyNumberFormat="1" applyFont="1" applyFill="1" applyBorder="1"/>
    <xf numFmtId="2" fontId="0" fillId="5" borderId="0" xfId="1" applyNumberFormat="1" applyFont="1" applyFill="1" applyBorder="1"/>
    <xf numFmtId="1" fontId="0" fillId="4" borderId="0" xfId="1" applyNumberFormat="1" applyFont="1" applyFill="1" applyBorder="1"/>
    <xf numFmtId="1" fontId="0" fillId="5" borderId="0" xfId="1" applyNumberFormat="1" applyFont="1" applyFill="1" applyBorder="1"/>
    <xf numFmtId="1" fontId="0" fillId="5" borderId="2" xfId="1" applyNumberFormat="1" applyFont="1" applyFill="1" applyBorder="1"/>
    <xf numFmtId="2" fontId="0" fillId="5" borderId="2" xfId="1" applyNumberFormat="1" applyFont="1" applyFill="1" applyBorder="1"/>
    <xf numFmtId="0" fontId="2" fillId="0" borderId="1" xfId="0" applyFont="1" applyFill="1" applyBorder="1"/>
    <xf numFmtId="0" fontId="0" fillId="0" borderId="9" xfId="0" applyBorder="1"/>
    <xf numFmtId="0" fontId="0" fillId="0" borderId="8" xfId="0" applyBorder="1"/>
    <xf numFmtId="1" fontId="0" fillId="0" borderId="8" xfId="0" applyNumberFormat="1" applyBorder="1"/>
    <xf numFmtId="0" fontId="0" fillId="0" borderId="10" xfId="0" applyBorder="1"/>
    <xf numFmtId="0" fontId="3" fillId="0" borderId="8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2" borderId="0" xfId="1" applyNumberFormat="1" applyFont="1" applyFill="1" applyBorder="1"/>
    <xf numFmtId="10" fontId="3" fillId="3" borderId="0" xfId="1" applyNumberFormat="1" applyFont="1" applyFill="1" applyBorder="1"/>
    <xf numFmtId="10" fontId="3" fillId="4" borderId="0" xfId="1" applyNumberFormat="1" applyFont="1" applyFill="1" applyBorder="1"/>
    <xf numFmtId="10" fontId="3" fillId="5" borderId="0" xfId="1" applyNumberFormat="1" applyFont="1" applyFill="1" applyBorder="1"/>
    <xf numFmtId="10" fontId="3" fillId="5" borderId="2" xfId="1" applyNumberFormat="1" applyFont="1" applyFill="1" applyBorder="1"/>
    <xf numFmtId="9" fontId="3" fillId="0" borderId="0" xfId="1" applyFont="1" applyBorder="1"/>
    <xf numFmtId="9" fontId="3" fillId="2" borderId="0" xfId="1" applyFont="1" applyFill="1" applyBorder="1"/>
    <xf numFmtId="9" fontId="3" fillId="3" borderId="0" xfId="1" applyFont="1" applyFill="1" applyBorder="1"/>
    <xf numFmtId="9" fontId="3" fillId="4" borderId="0" xfId="1" applyFont="1" applyFill="1" applyBorder="1"/>
    <xf numFmtId="9" fontId="3" fillId="5" borderId="0" xfId="1" applyFont="1" applyFill="1" applyBorder="1"/>
    <xf numFmtId="9" fontId="3" fillId="5" borderId="2" xfId="1" applyFont="1" applyFill="1" applyBorder="1"/>
    <xf numFmtId="164" fontId="3" fillId="0" borderId="0" xfId="1" applyNumberFormat="1" applyFont="1" applyBorder="1"/>
    <xf numFmtId="164" fontId="3" fillId="2" borderId="0" xfId="1" applyNumberFormat="1" applyFont="1" applyFill="1" applyBorder="1"/>
    <xf numFmtId="164" fontId="3" fillId="3" borderId="0" xfId="1" applyNumberFormat="1" applyFont="1" applyFill="1" applyBorder="1"/>
    <xf numFmtId="164" fontId="3" fillId="4" borderId="0" xfId="1" applyNumberFormat="1" applyFont="1" applyFill="1" applyBorder="1"/>
    <xf numFmtId="164" fontId="3" fillId="5" borderId="0" xfId="1" applyNumberFormat="1" applyFont="1" applyFill="1" applyBorder="1"/>
    <xf numFmtId="164" fontId="3" fillId="5" borderId="2" xfId="1" applyNumberFormat="1" applyFont="1" applyFill="1" applyBorder="1"/>
    <xf numFmtId="0" fontId="3" fillId="0" borderId="10" xfId="0" applyFont="1" applyBorder="1"/>
    <xf numFmtId="164" fontId="3" fillId="0" borderId="3" xfId="1" applyNumberFormat="1" applyFont="1" applyBorder="1"/>
    <xf numFmtId="164" fontId="3" fillId="2" borderId="3" xfId="1" applyNumberFormat="1" applyFont="1" applyFill="1" applyBorder="1"/>
    <xf numFmtId="164" fontId="3" fillId="3" borderId="3" xfId="1" applyNumberFormat="1" applyFont="1" applyFill="1" applyBorder="1"/>
    <xf numFmtId="164" fontId="3" fillId="4" borderId="3" xfId="1" applyNumberFormat="1" applyFont="1" applyFill="1" applyBorder="1"/>
    <xf numFmtId="164" fontId="3" fillId="5" borderId="3" xfId="1" applyNumberFormat="1" applyFont="1" applyFill="1" applyBorder="1"/>
    <xf numFmtId="164" fontId="3" fillId="5" borderId="4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A9C2-90B1-4436-8DBB-E882FC545F95}">
  <dimension ref="B3:T30"/>
  <sheetViews>
    <sheetView tabSelected="1" topLeftCell="A8" workbookViewId="0">
      <selection activeCell="S21" sqref="S21"/>
    </sheetView>
  </sheetViews>
  <sheetFormatPr defaultRowHeight="14.4" x14ac:dyDescent="0.3"/>
  <cols>
    <col min="2" max="2" width="28.5546875" bestFit="1" customWidth="1"/>
    <col min="3" max="6" width="9.33203125" bestFit="1" customWidth="1"/>
    <col min="7" max="19" width="9.109375" bestFit="1" customWidth="1"/>
    <col min="20" max="20" width="60.77734375" bestFit="1" customWidth="1"/>
  </cols>
  <sheetData>
    <row r="3" spans="2:20" x14ac:dyDescent="0.3">
      <c r="B3" s="1"/>
      <c r="C3" s="2" t="s">
        <v>5</v>
      </c>
      <c r="D3" s="3" t="s">
        <v>6</v>
      </c>
      <c r="E3" s="3" t="s">
        <v>7</v>
      </c>
      <c r="F3" s="3" t="s">
        <v>8</v>
      </c>
      <c r="G3" s="4" t="s">
        <v>1</v>
      </c>
      <c r="H3" s="9" t="s">
        <v>2</v>
      </c>
      <c r="I3" s="9" t="s">
        <v>28</v>
      </c>
      <c r="J3" s="9" t="s">
        <v>3</v>
      </c>
      <c r="K3" s="9" t="s">
        <v>4</v>
      </c>
      <c r="L3" s="11" t="s">
        <v>33</v>
      </c>
      <c r="M3" s="11" t="s">
        <v>34</v>
      </c>
      <c r="N3" s="11" t="s">
        <v>35</v>
      </c>
      <c r="O3" s="11" t="s">
        <v>36</v>
      </c>
      <c r="P3" s="13" t="s">
        <v>37</v>
      </c>
      <c r="Q3" s="13" t="s">
        <v>38</v>
      </c>
      <c r="R3" s="13" t="s">
        <v>39</v>
      </c>
      <c r="S3" s="14" t="s">
        <v>40</v>
      </c>
      <c r="T3" s="51" t="s">
        <v>43</v>
      </c>
    </row>
    <row r="4" spans="2:20" x14ac:dyDescent="0.3">
      <c r="B4" s="8" t="s">
        <v>18</v>
      </c>
      <c r="C4" s="21"/>
      <c r="D4" s="21"/>
      <c r="E4" s="21"/>
      <c r="F4" s="21">
        <v>0.2</v>
      </c>
      <c r="G4" s="22">
        <v>0.2</v>
      </c>
      <c r="H4" s="23">
        <v>0.2</v>
      </c>
      <c r="I4" s="23">
        <v>0.2</v>
      </c>
      <c r="J4" s="23">
        <v>0.2</v>
      </c>
      <c r="K4" s="23">
        <v>0.2</v>
      </c>
      <c r="L4" s="24">
        <v>0.2</v>
      </c>
      <c r="M4" s="24">
        <v>0.2</v>
      </c>
      <c r="N4" s="24">
        <v>0.2</v>
      </c>
      <c r="O4" s="24">
        <v>0.2</v>
      </c>
      <c r="P4" s="25">
        <v>0.2</v>
      </c>
      <c r="Q4" s="25">
        <v>0.2</v>
      </c>
      <c r="R4" s="25">
        <v>0.2</v>
      </c>
      <c r="S4" s="15">
        <v>0.2</v>
      </c>
      <c r="T4" s="52"/>
    </row>
    <row r="5" spans="2:20" x14ac:dyDescent="0.3">
      <c r="B5" s="6" t="s">
        <v>21</v>
      </c>
      <c r="C5" s="26">
        <v>241926</v>
      </c>
      <c r="D5" s="26">
        <v>253233</v>
      </c>
      <c r="E5" s="26">
        <v>266579</v>
      </c>
      <c r="F5" s="26">
        <v>279428</v>
      </c>
      <c r="G5" s="27">
        <f>C5*(1+G4)</f>
        <v>290311.2</v>
      </c>
      <c r="H5" s="28">
        <f t="shared" ref="H5:S5" si="0">D5*(1+H4)</f>
        <v>303879.59999999998</v>
      </c>
      <c r="I5" s="28">
        <f t="shared" si="0"/>
        <v>319894.8</v>
      </c>
      <c r="J5" s="28">
        <f t="shared" si="0"/>
        <v>335313.59999999998</v>
      </c>
      <c r="K5" s="28">
        <f t="shared" si="0"/>
        <v>348373.44</v>
      </c>
      <c r="L5" s="29">
        <f t="shared" si="0"/>
        <v>364655.51999999996</v>
      </c>
      <c r="M5" s="29">
        <f t="shared" si="0"/>
        <v>383873.75999999995</v>
      </c>
      <c r="N5" s="29">
        <f t="shared" si="0"/>
        <v>402376.31999999995</v>
      </c>
      <c r="O5" s="29">
        <f t="shared" si="0"/>
        <v>418048.12799999997</v>
      </c>
      <c r="P5" s="30">
        <f t="shared" si="0"/>
        <v>437586.62399999995</v>
      </c>
      <c r="Q5" s="30">
        <f t="shared" si="0"/>
        <v>460648.51199999993</v>
      </c>
      <c r="R5" s="30">
        <f t="shared" si="0"/>
        <v>482851.58399999992</v>
      </c>
      <c r="S5" s="16">
        <f t="shared" si="0"/>
        <v>501657.75359999994</v>
      </c>
      <c r="T5" s="53" t="s">
        <v>49</v>
      </c>
    </row>
    <row r="6" spans="2:20" x14ac:dyDescent="0.3">
      <c r="B6" s="6" t="s">
        <v>23</v>
      </c>
      <c r="C6" s="26"/>
      <c r="D6" s="26"/>
      <c r="E6" s="26"/>
      <c r="F6" s="21">
        <v>0.17</v>
      </c>
      <c r="G6" s="7">
        <v>0.17</v>
      </c>
      <c r="H6" s="10">
        <v>0.17</v>
      </c>
      <c r="I6" s="10">
        <v>0.17</v>
      </c>
      <c r="J6" s="10">
        <v>0.17</v>
      </c>
      <c r="K6" s="10">
        <v>0.17</v>
      </c>
      <c r="L6" s="12">
        <v>0.17</v>
      </c>
      <c r="M6" s="12">
        <v>0.17</v>
      </c>
      <c r="N6" s="12">
        <v>0.17</v>
      </c>
      <c r="O6" s="12">
        <v>0.17</v>
      </c>
      <c r="P6" s="17">
        <v>0.17</v>
      </c>
      <c r="Q6" s="17">
        <v>0.17</v>
      </c>
      <c r="R6" s="17">
        <v>0.17</v>
      </c>
      <c r="S6" s="18">
        <v>0.17</v>
      </c>
      <c r="T6" s="53"/>
    </row>
    <row r="7" spans="2:20" x14ac:dyDescent="0.3">
      <c r="B7" s="6" t="s">
        <v>24</v>
      </c>
      <c r="C7" s="26">
        <v>343819</v>
      </c>
      <c r="D7" s="26">
        <v>361424</v>
      </c>
      <c r="E7" s="26">
        <v>382218</v>
      </c>
      <c r="F7" s="26">
        <v>393357</v>
      </c>
      <c r="G7" s="27">
        <f>C7*(1+G6)</f>
        <v>402268.23</v>
      </c>
      <c r="H7" s="28">
        <f>D7*(1+H6)</f>
        <v>422866.07999999996</v>
      </c>
      <c r="I7" s="28">
        <f t="shared" ref="I7:S7" si="1">E7*(1+I6)</f>
        <v>447195.06</v>
      </c>
      <c r="J7" s="28">
        <f t="shared" si="1"/>
        <v>460227.68999999994</v>
      </c>
      <c r="K7" s="28">
        <f t="shared" si="1"/>
        <v>470653.82909999997</v>
      </c>
      <c r="L7" s="29">
        <f t="shared" si="1"/>
        <v>494753.31359999994</v>
      </c>
      <c r="M7" s="29">
        <f t="shared" si="1"/>
        <v>523218.22019999998</v>
      </c>
      <c r="N7" s="29">
        <f t="shared" si="1"/>
        <v>538466.39729999995</v>
      </c>
      <c r="O7" s="29">
        <f t="shared" si="1"/>
        <v>550664.98004699999</v>
      </c>
      <c r="P7" s="30">
        <f t="shared" si="1"/>
        <v>578861.37691199989</v>
      </c>
      <c r="Q7" s="30">
        <f t="shared" si="1"/>
        <v>612165.31763399998</v>
      </c>
      <c r="R7" s="30">
        <f t="shared" si="1"/>
        <v>630005.68484099989</v>
      </c>
      <c r="S7" s="16">
        <f t="shared" si="1"/>
        <v>644278.02665498992</v>
      </c>
      <c r="T7" s="53" t="s">
        <v>50</v>
      </c>
    </row>
    <row r="8" spans="2:20" x14ac:dyDescent="0.3">
      <c r="B8" s="6" t="s">
        <v>17</v>
      </c>
      <c r="C8" s="26"/>
      <c r="D8" s="26"/>
      <c r="E8" s="26"/>
      <c r="F8" s="35">
        <v>5.7599999999999998E-2</v>
      </c>
      <c r="G8" s="31">
        <v>5.8500000000000003E-2</v>
      </c>
      <c r="H8" s="32">
        <f>G8+0.04%</f>
        <v>5.8900000000000001E-2</v>
      </c>
      <c r="I8" s="32">
        <f t="shared" ref="I8:S8" si="2">H8+0.04%</f>
        <v>5.9299999999999999E-2</v>
      </c>
      <c r="J8" s="32">
        <f t="shared" si="2"/>
        <v>5.9699999999999996E-2</v>
      </c>
      <c r="K8" s="32">
        <f t="shared" si="2"/>
        <v>6.0099999999999994E-2</v>
      </c>
      <c r="L8" s="33">
        <f t="shared" si="2"/>
        <v>6.0499999999999991E-2</v>
      </c>
      <c r="M8" s="33">
        <f t="shared" si="2"/>
        <v>6.0899999999999989E-2</v>
      </c>
      <c r="N8" s="33">
        <f t="shared" si="2"/>
        <v>6.1299999999999986E-2</v>
      </c>
      <c r="O8" s="33">
        <f t="shared" si="2"/>
        <v>6.1699999999999984E-2</v>
      </c>
      <c r="P8" s="34">
        <f t="shared" si="2"/>
        <v>6.2099999999999982E-2</v>
      </c>
      <c r="Q8" s="34">
        <f t="shared" si="2"/>
        <v>6.2499999999999979E-2</v>
      </c>
      <c r="R8" s="34">
        <f t="shared" si="2"/>
        <v>6.2899999999999984E-2</v>
      </c>
      <c r="S8" s="19">
        <f t="shared" si="2"/>
        <v>6.3299999999999981E-2</v>
      </c>
      <c r="T8" s="53" t="s">
        <v>44</v>
      </c>
    </row>
    <row r="9" spans="2:20" x14ac:dyDescent="0.3">
      <c r="B9" s="6" t="s">
        <v>0</v>
      </c>
      <c r="C9" s="26">
        <v>4907</v>
      </c>
      <c r="D9" s="26">
        <v>4933</v>
      </c>
      <c r="E9" s="26">
        <v>5113</v>
      </c>
      <c r="F9" s="26">
        <v>5492</v>
      </c>
      <c r="G9" s="27">
        <f>(F7+G7)/2*G8/4</f>
        <v>5818.009494375</v>
      </c>
      <c r="H9" s="28">
        <f t="shared" ref="H9" si="3">(G7+H7)/2*H8/4</f>
        <v>6075.0513573749995</v>
      </c>
      <c r="I9" s="28">
        <f>(H7+I7)/2*I8/4</f>
        <v>6449.3282002499991</v>
      </c>
      <c r="J9" s="28">
        <f t="shared" ref="J9" si="4">(I7+J7)/2*J8/4</f>
        <v>6771.642271875</v>
      </c>
      <c r="K9" s="28">
        <f t="shared" ref="K9:S9" si="5">(J7+K7)/2*K8/4</f>
        <v>6993.2474122387484</v>
      </c>
      <c r="L9" s="29">
        <f t="shared" si="5"/>
        <v>7300.8915166687484</v>
      </c>
      <c r="M9" s="29">
        <f t="shared" si="5"/>
        <v>7749.3083010524979</v>
      </c>
      <c r="N9" s="29">
        <f t="shared" si="5"/>
        <v>8135.1583815937474</v>
      </c>
      <c r="O9" s="29">
        <f t="shared" si="5"/>
        <v>8399.925747788735</v>
      </c>
      <c r="P9" s="30">
        <f t="shared" si="5"/>
        <v>8767.9483458942323</v>
      </c>
      <c r="Q9" s="30">
        <f t="shared" si="5"/>
        <v>9304.8960511406203</v>
      </c>
      <c r="R9" s="30">
        <f t="shared" si="5"/>
        <v>9766.5695069596841</v>
      </c>
      <c r="S9" s="16">
        <f t="shared" si="5"/>
        <v>10082.769867212017</v>
      </c>
      <c r="T9" s="53"/>
    </row>
    <row r="10" spans="2:20" x14ac:dyDescent="0.3">
      <c r="B10" s="6" t="s">
        <v>19</v>
      </c>
      <c r="C10" s="35"/>
      <c r="D10" s="35"/>
      <c r="E10" s="35"/>
      <c r="F10" s="35"/>
      <c r="G10" s="22">
        <v>0.15</v>
      </c>
      <c r="H10" s="23">
        <v>0.15</v>
      </c>
      <c r="I10" s="23">
        <v>0.15</v>
      </c>
      <c r="J10" s="23">
        <v>0.15</v>
      </c>
      <c r="K10" s="23">
        <v>0.15</v>
      </c>
      <c r="L10" s="24">
        <v>0.15</v>
      </c>
      <c r="M10" s="24">
        <v>0.15</v>
      </c>
      <c r="N10" s="24">
        <v>0.15</v>
      </c>
      <c r="O10" s="24">
        <v>0.15</v>
      </c>
      <c r="P10" s="25">
        <v>0.15</v>
      </c>
      <c r="Q10" s="25">
        <v>0.15</v>
      </c>
      <c r="R10" s="25">
        <v>0.15</v>
      </c>
      <c r="S10" s="15">
        <v>0.15</v>
      </c>
      <c r="T10" s="53" t="s">
        <v>51</v>
      </c>
    </row>
    <row r="11" spans="2:20" x14ac:dyDescent="0.3">
      <c r="B11" s="6" t="s">
        <v>9</v>
      </c>
      <c r="C11" s="26">
        <v>1702</v>
      </c>
      <c r="D11" s="26">
        <v>1731</v>
      </c>
      <c r="E11" s="26">
        <v>1836</v>
      </c>
      <c r="F11" s="26">
        <v>2029</v>
      </c>
      <c r="G11" s="27">
        <f>C11*(1+G10)</f>
        <v>1957.3</v>
      </c>
      <c r="H11" s="28">
        <f t="shared" ref="H11:S11" si="6">D11*(1+H10)</f>
        <v>1990.6499999999999</v>
      </c>
      <c r="I11" s="28">
        <f t="shared" si="6"/>
        <v>2111.3999999999996</v>
      </c>
      <c r="J11" s="28">
        <f t="shared" si="6"/>
        <v>2333.35</v>
      </c>
      <c r="K11" s="28">
        <f t="shared" si="6"/>
        <v>2250.895</v>
      </c>
      <c r="L11" s="29">
        <f t="shared" si="6"/>
        <v>2289.2474999999995</v>
      </c>
      <c r="M11" s="29">
        <f t="shared" si="6"/>
        <v>2428.1099999999992</v>
      </c>
      <c r="N11" s="29">
        <f t="shared" si="6"/>
        <v>2683.3524999999995</v>
      </c>
      <c r="O11" s="29">
        <f t="shared" si="6"/>
        <v>2588.5292499999996</v>
      </c>
      <c r="P11" s="30">
        <f t="shared" si="6"/>
        <v>2632.6346249999992</v>
      </c>
      <c r="Q11" s="30">
        <f t="shared" si="6"/>
        <v>2792.3264999999988</v>
      </c>
      <c r="R11" s="30">
        <f t="shared" si="6"/>
        <v>3085.8553749999992</v>
      </c>
      <c r="S11" s="16">
        <f t="shared" si="6"/>
        <v>2976.8086374999993</v>
      </c>
      <c r="T11" s="53"/>
    </row>
    <row r="12" spans="2:20" x14ac:dyDescent="0.3">
      <c r="B12" s="6" t="s">
        <v>10</v>
      </c>
      <c r="C12" s="26">
        <v>194</v>
      </c>
      <c r="D12" s="26">
        <v>495</v>
      </c>
      <c r="E12" s="26">
        <v>56</v>
      </c>
      <c r="F12" s="26">
        <v>96</v>
      </c>
      <c r="G12" s="27">
        <f>AVERAGE(C12:F12)</f>
        <v>210.25</v>
      </c>
      <c r="H12" s="28">
        <f>G12*1.04</f>
        <v>218.66</v>
      </c>
      <c r="I12" s="28">
        <f t="shared" ref="I12:S12" si="7">H12*1.04</f>
        <v>227.40639999999999</v>
      </c>
      <c r="J12" s="28">
        <f t="shared" si="7"/>
        <v>236.502656</v>
      </c>
      <c r="K12" s="28">
        <f t="shared" si="7"/>
        <v>245.96276224000002</v>
      </c>
      <c r="L12" s="29">
        <f t="shared" si="7"/>
        <v>255.80127272960002</v>
      </c>
      <c r="M12" s="29">
        <f t="shared" si="7"/>
        <v>266.033323638784</v>
      </c>
      <c r="N12" s="29">
        <f t="shared" si="7"/>
        <v>276.67465658433537</v>
      </c>
      <c r="O12" s="29">
        <f t="shared" si="7"/>
        <v>287.74164284770882</v>
      </c>
      <c r="P12" s="30">
        <f t="shared" si="7"/>
        <v>299.25130856161718</v>
      </c>
      <c r="Q12" s="30">
        <f t="shared" si="7"/>
        <v>311.22136090408191</v>
      </c>
      <c r="R12" s="30">
        <f t="shared" si="7"/>
        <v>323.67021534024519</v>
      </c>
      <c r="S12" s="16">
        <f t="shared" si="7"/>
        <v>336.61702395385504</v>
      </c>
      <c r="T12" s="53" t="s">
        <v>45</v>
      </c>
    </row>
    <row r="13" spans="2:20" x14ac:dyDescent="0.3">
      <c r="B13" s="6" t="s">
        <v>25</v>
      </c>
      <c r="C13" s="26"/>
      <c r="D13" s="26"/>
      <c r="E13" s="26"/>
      <c r="F13" s="35">
        <v>0.124</v>
      </c>
      <c r="G13" s="31">
        <v>0.1225</v>
      </c>
      <c r="H13" s="32">
        <f>G13-0.15%</f>
        <v>0.121</v>
      </c>
      <c r="I13" s="32">
        <f t="shared" ref="I13:S13" si="8">H13-0.15%</f>
        <v>0.1195</v>
      </c>
      <c r="J13" s="32">
        <f t="shared" si="8"/>
        <v>0.11799999999999999</v>
      </c>
      <c r="K13" s="32">
        <f t="shared" si="8"/>
        <v>0.11649999999999999</v>
      </c>
      <c r="L13" s="33">
        <f t="shared" si="8"/>
        <v>0.11499999999999999</v>
      </c>
      <c r="M13" s="33">
        <f t="shared" si="8"/>
        <v>0.11349999999999999</v>
      </c>
      <c r="N13" s="33">
        <f t="shared" si="8"/>
        <v>0.11199999999999999</v>
      </c>
      <c r="O13" s="33">
        <f t="shared" si="8"/>
        <v>0.11049999999999999</v>
      </c>
      <c r="P13" s="34">
        <f t="shared" si="8"/>
        <v>0.10899999999999999</v>
      </c>
      <c r="Q13" s="34">
        <f t="shared" si="8"/>
        <v>0.10749999999999998</v>
      </c>
      <c r="R13" s="34">
        <f t="shared" si="8"/>
        <v>0.10599999999999998</v>
      </c>
      <c r="S13" s="19">
        <f t="shared" si="8"/>
        <v>0.10449999999999998</v>
      </c>
      <c r="T13" s="53" t="s">
        <v>46</v>
      </c>
    </row>
    <row r="14" spans="2:20" x14ac:dyDescent="0.3">
      <c r="B14" s="6" t="s">
        <v>11</v>
      </c>
      <c r="C14" s="26">
        <v>4991</v>
      </c>
      <c r="D14" s="26">
        <v>4921</v>
      </c>
      <c r="E14" s="26">
        <v>5124</v>
      </c>
      <c r="F14" s="26">
        <v>5584</v>
      </c>
      <c r="G14" s="27">
        <f>C14*(1+G13)</f>
        <v>5602.3975</v>
      </c>
      <c r="H14" s="28">
        <f t="shared" ref="H14:S14" si="9">D14*(1+H13)</f>
        <v>5516.4409999999998</v>
      </c>
      <c r="I14" s="28">
        <f t="shared" si="9"/>
        <v>5736.3179999999993</v>
      </c>
      <c r="J14" s="28">
        <f t="shared" si="9"/>
        <v>6242.9119999999994</v>
      </c>
      <c r="K14" s="28">
        <f t="shared" si="9"/>
        <v>6255.0768087500001</v>
      </c>
      <c r="L14" s="29">
        <f t="shared" si="9"/>
        <v>6150.8317149999993</v>
      </c>
      <c r="M14" s="29">
        <f t="shared" si="9"/>
        <v>6387.3900929999991</v>
      </c>
      <c r="N14" s="29">
        <f t="shared" si="9"/>
        <v>6942.118144</v>
      </c>
      <c r="O14" s="29">
        <f t="shared" si="9"/>
        <v>6946.2627961168755</v>
      </c>
      <c r="P14" s="30">
        <f t="shared" si="9"/>
        <v>6821.2723719349988</v>
      </c>
      <c r="Q14" s="30">
        <f t="shared" si="9"/>
        <v>7074.0345279974981</v>
      </c>
      <c r="R14" s="30">
        <f t="shared" si="9"/>
        <v>7677.9826672639992</v>
      </c>
      <c r="S14" s="16">
        <f t="shared" si="9"/>
        <v>7672.147258311089</v>
      </c>
      <c r="T14" s="53"/>
    </row>
    <row r="15" spans="2:20" x14ac:dyDescent="0.3">
      <c r="B15" s="6" t="s">
        <v>22</v>
      </c>
      <c r="C15" s="26"/>
      <c r="D15" s="26"/>
      <c r="E15" s="26"/>
      <c r="F15" s="35">
        <v>2.1000000000000001E-2</v>
      </c>
      <c r="G15" s="22">
        <v>0.02</v>
      </c>
      <c r="H15" s="32">
        <f>G15-0.025%</f>
        <v>1.975E-2</v>
      </c>
      <c r="I15" s="32">
        <f t="shared" ref="I15:S15" si="10">H15-0.025%</f>
        <v>1.95E-2</v>
      </c>
      <c r="J15" s="32">
        <f t="shared" si="10"/>
        <v>1.925E-2</v>
      </c>
      <c r="K15" s="32">
        <f t="shared" si="10"/>
        <v>1.9E-2</v>
      </c>
      <c r="L15" s="33">
        <f t="shared" si="10"/>
        <v>1.8749999999999999E-2</v>
      </c>
      <c r="M15" s="33">
        <f t="shared" si="10"/>
        <v>1.8499999999999999E-2</v>
      </c>
      <c r="N15" s="33">
        <f t="shared" si="10"/>
        <v>1.8249999999999999E-2</v>
      </c>
      <c r="O15" s="33">
        <f t="shared" si="10"/>
        <v>1.7999999999999999E-2</v>
      </c>
      <c r="P15" s="34">
        <f t="shared" si="10"/>
        <v>1.7749999999999998E-2</v>
      </c>
      <c r="Q15" s="34">
        <f t="shared" si="10"/>
        <v>1.7499999999999998E-2</v>
      </c>
      <c r="R15" s="34">
        <f t="shared" si="10"/>
        <v>1.7249999999999998E-2</v>
      </c>
      <c r="S15" s="19">
        <f t="shared" si="10"/>
        <v>1.6999999999999998E-2</v>
      </c>
      <c r="T15" s="53" t="s">
        <v>47</v>
      </c>
    </row>
    <row r="16" spans="2:20" x14ac:dyDescent="0.3">
      <c r="B16" s="6" t="s">
        <v>16</v>
      </c>
      <c r="C16" s="26">
        <v>1450</v>
      </c>
      <c r="D16" s="26">
        <v>1659</v>
      </c>
      <c r="E16" s="26">
        <v>1452</v>
      </c>
      <c r="F16" s="26">
        <v>1398</v>
      </c>
      <c r="G16" s="27">
        <f t="shared" ref="G16:S16" si="11">G15*(G5+F5)/2/4</f>
        <v>1424.348</v>
      </c>
      <c r="H16" s="28">
        <f t="shared" si="11"/>
        <v>1466.9085375000002</v>
      </c>
      <c r="I16" s="28">
        <f t="shared" si="11"/>
        <v>1520.4500999999998</v>
      </c>
      <c r="J16" s="28">
        <f t="shared" si="11"/>
        <v>1576.5952124999997</v>
      </c>
      <c r="K16" s="28">
        <f t="shared" si="11"/>
        <v>1623.7567200000001</v>
      </c>
      <c r="L16" s="29">
        <f t="shared" si="11"/>
        <v>1671.161625</v>
      </c>
      <c r="M16" s="29">
        <f t="shared" si="11"/>
        <v>1730.9739599999998</v>
      </c>
      <c r="N16" s="29">
        <f t="shared" si="11"/>
        <v>1793.6329949999995</v>
      </c>
      <c r="O16" s="29">
        <f t="shared" si="11"/>
        <v>1845.9550079999995</v>
      </c>
      <c r="P16" s="30">
        <f t="shared" si="11"/>
        <v>1898.4396059999995</v>
      </c>
      <c r="Q16" s="30">
        <f t="shared" si="11"/>
        <v>1964.8893599999997</v>
      </c>
      <c r="R16" s="30">
        <f t="shared" si="11"/>
        <v>2034.4220819999996</v>
      </c>
      <c r="S16" s="16">
        <f t="shared" si="11"/>
        <v>2092.0823423999996</v>
      </c>
      <c r="T16" s="53"/>
    </row>
    <row r="17" spans="2:20" x14ac:dyDescent="0.3">
      <c r="B17" s="6" t="s">
        <v>12</v>
      </c>
      <c r="C17" s="26">
        <v>361</v>
      </c>
      <c r="D17" s="26">
        <v>580</v>
      </c>
      <c r="E17" s="26">
        <v>428</v>
      </c>
      <c r="F17" s="26">
        <v>635</v>
      </c>
      <c r="G17" s="27">
        <f t="shared" ref="G17:S17" si="12">G9+G11+G12-G14-G16</f>
        <v>958.81399437500022</v>
      </c>
      <c r="H17" s="28">
        <f t="shared" si="12"/>
        <v>1301.011819874999</v>
      </c>
      <c r="I17" s="28">
        <f t="shared" si="12"/>
        <v>1531.3665002500004</v>
      </c>
      <c r="J17" s="28">
        <f t="shared" si="12"/>
        <v>1521.9877153750019</v>
      </c>
      <c r="K17" s="28">
        <f t="shared" si="12"/>
        <v>1611.271645728749</v>
      </c>
      <c r="L17" s="29">
        <f t="shared" si="12"/>
        <v>2023.9469493983504</v>
      </c>
      <c r="M17" s="29">
        <f t="shared" si="12"/>
        <v>2325.0875716912819</v>
      </c>
      <c r="N17" s="29">
        <f t="shared" si="12"/>
        <v>2359.4343991780829</v>
      </c>
      <c r="O17" s="29">
        <f t="shared" si="12"/>
        <v>2483.9788365195677</v>
      </c>
      <c r="P17" s="30">
        <f t="shared" si="12"/>
        <v>2980.1223015208502</v>
      </c>
      <c r="Q17" s="30">
        <f t="shared" si="12"/>
        <v>3369.5200240472045</v>
      </c>
      <c r="R17" s="30">
        <f t="shared" si="12"/>
        <v>3463.6903480359301</v>
      </c>
      <c r="S17" s="16">
        <f t="shared" si="12"/>
        <v>3631.9659279547818</v>
      </c>
      <c r="T17" s="53"/>
    </row>
    <row r="18" spans="2:20" x14ac:dyDescent="0.3">
      <c r="B18" s="6" t="s">
        <v>20</v>
      </c>
      <c r="C18" s="5">
        <f>1-C19/C17</f>
        <v>0.15789473684210531</v>
      </c>
      <c r="D18" s="5">
        <f>1-D19/D17</f>
        <v>0.2017241379310345</v>
      </c>
      <c r="E18" s="5">
        <f>1-E19/E17</f>
        <v>0.17757009345794394</v>
      </c>
      <c r="F18" s="5">
        <f>1-F19/F17</f>
        <v>0.20787401574803155</v>
      </c>
      <c r="G18" s="7">
        <f>AVERAGE($C$18:$F$18)</f>
        <v>0.18626574599477883</v>
      </c>
      <c r="H18" s="10">
        <f t="shared" ref="H18:S18" si="13">AVERAGE($C$18:$F$18)</f>
        <v>0.18626574599477883</v>
      </c>
      <c r="I18" s="10">
        <f t="shared" si="13"/>
        <v>0.18626574599477883</v>
      </c>
      <c r="J18" s="10">
        <f t="shared" si="13"/>
        <v>0.18626574599477883</v>
      </c>
      <c r="K18" s="10">
        <f t="shared" si="13"/>
        <v>0.18626574599477883</v>
      </c>
      <c r="L18" s="12">
        <f t="shared" si="13"/>
        <v>0.18626574599477883</v>
      </c>
      <c r="M18" s="12">
        <f t="shared" si="13"/>
        <v>0.18626574599477883</v>
      </c>
      <c r="N18" s="12">
        <f t="shared" si="13"/>
        <v>0.18626574599477883</v>
      </c>
      <c r="O18" s="12">
        <f t="shared" si="13"/>
        <v>0.18626574599477883</v>
      </c>
      <c r="P18" s="17">
        <f t="shared" si="13"/>
        <v>0.18626574599477883</v>
      </c>
      <c r="Q18" s="17">
        <f t="shared" si="13"/>
        <v>0.18626574599477883</v>
      </c>
      <c r="R18" s="17">
        <f t="shared" si="13"/>
        <v>0.18626574599477883</v>
      </c>
      <c r="S18" s="18">
        <f t="shared" si="13"/>
        <v>0.18626574599477883</v>
      </c>
      <c r="T18" s="53"/>
    </row>
    <row r="19" spans="2:20" x14ac:dyDescent="0.3">
      <c r="B19" s="6" t="s">
        <v>13</v>
      </c>
      <c r="C19" s="36">
        <v>304</v>
      </c>
      <c r="D19" s="36">
        <v>463</v>
      </c>
      <c r="E19" s="36">
        <v>352</v>
      </c>
      <c r="F19" s="36">
        <v>503</v>
      </c>
      <c r="G19" s="37">
        <f>G17*(1-G18)</f>
        <v>780.21979044250713</v>
      </c>
      <c r="H19" s="38">
        <f t="shared" ref="H19:S19" si="14">H17*(1-H18)</f>
        <v>1058.6778826979576</v>
      </c>
      <c r="I19" s="38">
        <f t="shared" si="14"/>
        <v>1246.1253766895204</v>
      </c>
      <c r="J19" s="38">
        <f t="shared" si="14"/>
        <v>1238.493538175788</v>
      </c>
      <c r="K19" s="38">
        <f t="shared" si="14"/>
        <v>1311.1469306368485</v>
      </c>
      <c r="L19" s="39">
        <f t="shared" si="14"/>
        <v>1646.9549610148097</v>
      </c>
      <c r="M19" s="39">
        <f t="shared" si="14"/>
        <v>1892.0034006470164</v>
      </c>
      <c r="N19" s="39">
        <f t="shared" si="14"/>
        <v>1919.9525906894344</v>
      </c>
      <c r="O19" s="39">
        <f t="shared" si="14"/>
        <v>2021.2986655000077</v>
      </c>
      <c r="P19" s="40">
        <f t="shared" si="14"/>
        <v>2425.0275978723917</v>
      </c>
      <c r="Q19" s="40">
        <f t="shared" si="14"/>
        <v>2741.893863123707</v>
      </c>
      <c r="R19" s="40">
        <f t="shared" si="14"/>
        <v>2818.5234814641026</v>
      </c>
      <c r="S19" s="20">
        <f t="shared" si="14"/>
        <v>2955.4550849566654</v>
      </c>
      <c r="T19" s="54"/>
    </row>
    <row r="20" spans="2:20" x14ac:dyDescent="0.3">
      <c r="B20" s="6" t="s">
        <v>14</v>
      </c>
      <c r="C20" s="26">
        <v>38078</v>
      </c>
      <c r="D20" s="26">
        <v>38719</v>
      </c>
      <c r="E20" s="26">
        <v>46490</v>
      </c>
      <c r="F20" s="26">
        <v>47058</v>
      </c>
      <c r="G20" s="27">
        <f>F20+G19</f>
        <v>47838.219790442505</v>
      </c>
      <c r="H20" s="28">
        <f t="shared" ref="H20:S20" si="15">G20+H19</f>
        <v>48896.897673140462</v>
      </c>
      <c r="I20" s="28">
        <f t="shared" si="15"/>
        <v>50143.023049829979</v>
      </c>
      <c r="J20" s="28">
        <f t="shared" si="15"/>
        <v>51381.516588005768</v>
      </c>
      <c r="K20" s="28">
        <f t="shared" si="15"/>
        <v>52692.663518642614</v>
      </c>
      <c r="L20" s="29">
        <f t="shared" si="15"/>
        <v>54339.618479657423</v>
      </c>
      <c r="M20" s="29">
        <f t="shared" si="15"/>
        <v>56231.621880304439</v>
      </c>
      <c r="N20" s="29">
        <f t="shared" si="15"/>
        <v>58151.574470993874</v>
      </c>
      <c r="O20" s="29">
        <f t="shared" si="15"/>
        <v>60172.873136493879</v>
      </c>
      <c r="P20" s="30">
        <f t="shared" si="15"/>
        <v>62597.900734366274</v>
      </c>
      <c r="Q20" s="30">
        <f t="shared" si="15"/>
        <v>65339.794597489978</v>
      </c>
      <c r="R20" s="30">
        <f t="shared" si="15"/>
        <v>68158.318078954078</v>
      </c>
      <c r="S20" s="16">
        <f t="shared" si="15"/>
        <v>71113.773163910737</v>
      </c>
      <c r="T20" s="53"/>
    </row>
    <row r="21" spans="2:20" x14ac:dyDescent="0.3">
      <c r="B21" s="56" t="s">
        <v>15</v>
      </c>
      <c r="C21" s="57"/>
      <c r="D21" s="57"/>
      <c r="E21" s="57"/>
      <c r="F21" s="58">
        <v>4.2999999999999997E-2</v>
      </c>
      <c r="G21" s="59">
        <f t="shared" ref="F21:S21" si="16">G19*4/((F20+G20)/2)</f>
        <v>6.5774572868377817E-2</v>
      </c>
      <c r="H21" s="60">
        <f t="shared" si="16"/>
        <v>8.7552724219020786E-2</v>
      </c>
      <c r="I21" s="60">
        <f t="shared" si="16"/>
        <v>0.10065641148280968</v>
      </c>
      <c r="J21" s="60">
        <f t="shared" si="16"/>
        <v>9.7591659521437016E-2</v>
      </c>
      <c r="K21" s="60">
        <f t="shared" si="16"/>
        <v>0.10078556885431304</v>
      </c>
      <c r="L21" s="61">
        <f t="shared" si="16"/>
        <v>0.12309968022851032</v>
      </c>
      <c r="M21" s="61">
        <f t="shared" si="16"/>
        <v>0.13688936793963039</v>
      </c>
      <c r="N21" s="61">
        <f t="shared" si="16"/>
        <v>0.13428214296741967</v>
      </c>
      <c r="O21" s="61">
        <f t="shared" si="16"/>
        <v>0.13666143938099207</v>
      </c>
      <c r="P21" s="62">
        <f t="shared" si="16"/>
        <v>0.15801986231174037</v>
      </c>
      <c r="Q21" s="62">
        <f t="shared" si="16"/>
        <v>0.17145182151431052</v>
      </c>
      <c r="R21" s="62">
        <f t="shared" si="16"/>
        <v>0.16890267135358147</v>
      </c>
      <c r="S21" s="63">
        <f t="shared" si="16"/>
        <v>0.16976581933004206</v>
      </c>
      <c r="T21" s="53"/>
    </row>
    <row r="22" spans="2:20" x14ac:dyDescent="0.3">
      <c r="B22" s="56" t="s">
        <v>26</v>
      </c>
      <c r="C22" s="64">
        <f t="shared" ref="C22:S22" si="17">C14/(C9+C11+C12)</f>
        <v>0.73364692047626046</v>
      </c>
      <c r="D22" s="64">
        <f t="shared" si="17"/>
        <v>0.68738650649532063</v>
      </c>
      <c r="E22" s="64">
        <f t="shared" si="17"/>
        <v>0.73147751605995714</v>
      </c>
      <c r="F22" s="64">
        <f t="shared" si="17"/>
        <v>0.73309701982407771</v>
      </c>
      <c r="G22" s="65">
        <f t="shared" si="17"/>
        <v>0.70156605857689858</v>
      </c>
      <c r="H22" s="66">
        <f t="shared" si="17"/>
        <v>0.66588609091624074</v>
      </c>
      <c r="I22" s="66">
        <f t="shared" si="17"/>
        <v>0.65273442669355752</v>
      </c>
      <c r="J22" s="66">
        <f t="shared" si="17"/>
        <v>0.66829903010182701</v>
      </c>
      <c r="K22" s="66">
        <f t="shared" si="17"/>
        <v>0.65911564663913902</v>
      </c>
      <c r="L22" s="67">
        <f t="shared" si="17"/>
        <v>0.62470739555702248</v>
      </c>
      <c r="M22" s="67">
        <f t="shared" si="17"/>
        <v>0.61161676450900559</v>
      </c>
      <c r="N22" s="67">
        <f t="shared" si="17"/>
        <v>0.62568743173446295</v>
      </c>
      <c r="O22" s="67">
        <f t="shared" si="17"/>
        <v>0.61601114431477488</v>
      </c>
      <c r="P22" s="68">
        <f t="shared" si="17"/>
        <v>0.58302299066856966</v>
      </c>
      <c r="Q22" s="68">
        <f t="shared" si="17"/>
        <v>0.57009844087950723</v>
      </c>
      <c r="R22" s="68">
        <f t="shared" si="17"/>
        <v>0.58272064754886188</v>
      </c>
      <c r="S22" s="69">
        <f t="shared" si="17"/>
        <v>0.57271090451716922</v>
      </c>
      <c r="T22" s="53"/>
    </row>
    <row r="23" spans="2:20" x14ac:dyDescent="0.3">
      <c r="B23" s="6"/>
      <c r="C23" s="5"/>
      <c r="D23" s="5"/>
      <c r="E23" s="5"/>
      <c r="F23" s="5"/>
      <c r="G23" s="7"/>
      <c r="H23" s="10"/>
      <c r="I23" s="10"/>
      <c r="J23" s="10"/>
      <c r="K23" s="10"/>
      <c r="L23" s="12"/>
      <c r="M23" s="12"/>
      <c r="N23" s="12"/>
      <c r="O23" s="12"/>
      <c r="P23" s="17"/>
      <c r="Q23" s="17"/>
      <c r="R23" s="17"/>
      <c r="S23" s="18"/>
      <c r="T23" s="53"/>
    </row>
    <row r="24" spans="2:20" x14ac:dyDescent="0.3">
      <c r="B24" s="6" t="s">
        <v>27</v>
      </c>
      <c r="C24" s="26">
        <v>276473</v>
      </c>
      <c r="D24" s="26">
        <v>289625</v>
      </c>
      <c r="E24" s="26">
        <v>303084</v>
      </c>
      <c r="F24" s="26">
        <v>318354</v>
      </c>
      <c r="G24" s="27">
        <f>G7*G25</f>
        <v>323554.74790757359</v>
      </c>
      <c r="H24" s="44">
        <f t="shared" ref="H24:S24" si="18">H7*H25</f>
        <v>338007.80132555001</v>
      </c>
      <c r="I24" s="44">
        <f t="shared" si="18"/>
        <v>355218.60936247144</v>
      </c>
      <c r="J24" s="44">
        <f t="shared" si="18"/>
        <v>363269.62619999994</v>
      </c>
      <c r="K24" s="44">
        <f t="shared" si="18"/>
        <v>369145.97846986115</v>
      </c>
      <c r="L24" s="47">
        <f t="shared" si="18"/>
        <v>385574.0612788935</v>
      </c>
      <c r="M24" s="47">
        <f t="shared" si="18"/>
        <v>405141.40855009161</v>
      </c>
      <c r="N24" s="47">
        <f t="shared" si="18"/>
        <v>414256.13470799994</v>
      </c>
      <c r="O24" s="47">
        <f t="shared" si="18"/>
        <v>420887.49520879751</v>
      </c>
      <c r="P24" s="48">
        <f t="shared" si="18"/>
        <v>439544.42415806535</v>
      </c>
      <c r="Q24" s="48">
        <f t="shared" si="18"/>
        <v>461772.14165092714</v>
      </c>
      <c r="R24" s="48">
        <f t="shared" si="18"/>
        <v>472079.56391153985</v>
      </c>
      <c r="S24" s="49">
        <f t="shared" si="18"/>
        <v>479552.80886119325</v>
      </c>
      <c r="T24" s="53"/>
    </row>
    <row r="25" spans="2:20" x14ac:dyDescent="0.3">
      <c r="B25" s="6" t="s">
        <v>42</v>
      </c>
      <c r="C25" s="41">
        <f>C24/C7</f>
        <v>0.80412368135559698</v>
      </c>
      <c r="D25" s="41">
        <f>D24/D7</f>
        <v>0.80134412767276109</v>
      </c>
      <c r="E25" s="41">
        <f>E24/E7</f>
        <v>0.79296108503524165</v>
      </c>
      <c r="F25" s="41">
        <f>F24/F7</f>
        <v>0.80932587954453583</v>
      </c>
      <c r="G25" s="42">
        <f>F25-0.005</f>
        <v>0.80432587954453583</v>
      </c>
      <c r="H25" s="43">
        <f t="shared" ref="H25:S25" si="19">G25-0.005</f>
        <v>0.79932587954453582</v>
      </c>
      <c r="I25" s="43">
        <f t="shared" si="19"/>
        <v>0.79432587954453582</v>
      </c>
      <c r="J25" s="43">
        <f t="shared" si="19"/>
        <v>0.78932587954453581</v>
      </c>
      <c r="K25" s="43">
        <f t="shared" si="19"/>
        <v>0.78432587954453581</v>
      </c>
      <c r="L25" s="45">
        <f t="shared" si="19"/>
        <v>0.7793258795445358</v>
      </c>
      <c r="M25" s="45">
        <f t="shared" si="19"/>
        <v>0.7743258795445358</v>
      </c>
      <c r="N25" s="45">
        <f t="shared" si="19"/>
        <v>0.7693258795445358</v>
      </c>
      <c r="O25" s="45">
        <f t="shared" si="19"/>
        <v>0.76432587954453579</v>
      </c>
      <c r="P25" s="46">
        <f t="shared" si="19"/>
        <v>0.75932587954453579</v>
      </c>
      <c r="Q25" s="46">
        <f t="shared" si="19"/>
        <v>0.75432587954453578</v>
      </c>
      <c r="R25" s="46">
        <f t="shared" si="19"/>
        <v>0.74932587954453578</v>
      </c>
      <c r="S25" s="50">
        <f t="shared" si="19"/>
        <v>0.74432587954453577</v>
      </c>
      <c r="T25" s="53" t="s">
        <v>48</v>
      </c>
    </row>
    <row r="26" spans="2:20" x14ac:dyDescent="0.3">
      <c r="B26" s="6" t="s">
        <v>29</v>
      </c>
      <c r="C26" s="26">
        <v>36428</v>
      </c>
      <c r="D26" s="26">
        <v>37058</v>
      </c>
      <c r="E26" s="26">
        <v>37216</v>
      </c>
      <c r="F26" s="26">
        <v>45293</v>
      </c>
      <c r="G26" s="27">
        <f>F26+G19</f>
        <v>46073.219790442505</v>
      </c>
      <c r="H26" s="28">
        <f t="shared" ref="H26:K26" si="20">G26+H19</f>
        <v>47131.897673140462</v>
      </c>
      <c r="I26" s="28">
        <f t="shared" si="20"/>
        <v>48378.023049829979</v>
      </c>
      <c r="J26" s="28">
        <f t="shared" si="20"/>
        <v>49616.516588005768</v>
      </c>
      <c r="K26" s="28">
        <f t="shared" si="20"/>
        <v>50927.663518642614</v>
      </c>
      <c r="L26" s="29">
        <f t="shared" ref="L26:O26" si="21">K26+L19</f>
        <v>52574.618479657423</v>
      </c>
      <c r="M26" s="29">
        <f t="shared" si="21"/>
        <v>54466.621880304439</v>
      </c>
      <c r="N26" s="29">
        <f t="shared" si="21"/>
        <v>56386.574470993874</v>
      </c>
      <c r="O26" s="29">
        <f t="shared" si="21"/>
        <v>58407.873136493879</v>
      </c>
      <c r="P26" s="30">
        <f t="shared" ref="P26:S26" si="22">O26+P19</f>
        <v>60832.900734366274</v>
      </c>
      <c r="Q26" s="30">
        <f t="shared" si="22"/>
        <v>63574.794597489978</v>
      </c>
      <c r="R26" s="30">
        <f t="shared" si="22"/>
        <v>66393.318078954078</v>
      </c>
      <c r="S26" s="16">
        <f t="shared" si="22"/>
        <v>69348.773163910737</v>
      </c>
      <c r="T26" s="53"/>
    </row>
    <row r="27" spans="2:20" x14ac:dyDescent="0.3">
      <c r="B27" s="6" t="s">
        <v>30</v>
      </c>
      <c r="C27" s="26">
        <v>6381</v>
      </c>
      <c r="D27" s="26">
        <v>6422</v>
      </c>
      <c r="E27" s="26">
        <v>6255</v>
      </c>
      <c r="F27" s="26">
        <v>6345</v>
      </c>
      <c r="G27" s="27">
        <f>AVERAGE($C$27:$F$27)</f>
        <v>6350.75</v>
      </c>
      <c r="H27" s="28">
        <f>AVERAGE($C$27:$F$27)</f>
        <v>6350.75</v>
      </c>
      <c r="I27" s="28">
        <f>AVERAGE($C$27:$F$27)</f>
        <v>6350.75</v>
      </c>
      <c r="J27" s="28">
        <f>AVERAGE($C$27:$F$27)</f>
        <v>6350.75</v>
      </c>
      <c r="K27" s="28">
        <f>AVERAGE($C$27:$F$27)</f>
        <v>6350.75</v>
      </c>
      <c r="L27" s="29">
        <v>8351</v>
      </c>
      <c r="M27" s="29">
        <v>8351</v>
      </c>
      <c r="N27" s="29">
        <v>8351</v>
      </c>
      <c r="O27" s="29">
        <v>8351</v>
      </c>
      <c r="P27" s="30">
        <v>10351</v>
      </c>
      <c r="Q27" s="30">
        <v>10351</v>
      </c>
      <c r="R27" s="30">
        <v>10351</v>
      </c>
      <c r="S27" s="16">
        <v>10351</v>
      </c>
      <c r="T27" s="53" t="s">
        <v>52</v>
      </c>
    </row>
    <row r="28" spans="2:20" x14ac:dyDescent="0.3">
      <c r="B28" s="56" t="s">
        <v>31</v>
      </c>
      <c r="C28" s="70">
        <f>C26/C24</f>
        <v>0.13175970167068754</v>
      </c>
      <c r="D28" s="70">
        <f t="shared" ref="D28:K28" si="23">D26/D24</f>
        <v>0.12795166163141994</v>
      </c>
      <c r="E28" s="70">
        <f t="shared" si="23"/>
        <v>0.12279104142745906</v>
      </c>
      <c r="F28" s="70">
        <f t="shared" si="23"/>
        <v>0.14227243885737262</v>
      </c>
      <c r="G28" s="71">
        <f t="shared" si="23"/>
        <v>0.14239698254591446</v>
      </c>
      <c r="H28" s="72">
        <f t="shared" si="23"/>
        <v>0.13944026584092264</v>
      </c>
      <c r="I28" s="72">
        <f t="shared" si="23"/>
        <v>0.13619225393809303</v>
      </c>
      <c r="J28" s="72">
        <f t="shared" si="23"/>
        <v>0.13658316856000821</v>
      </c>
      <c r="K28" s="72">
        <f t="shared" si="23"/>
        <v>0.13796077023442527</v>
      </c>
      <c r="L28" s="73">
        <f t="shared" ref="L28:O28" si="24">L26/L24</f>
        <v>0.136354137270736</v>
      </c>
      <c r="M28" s="73">
        <f t="shared" si="24"/>
        <v>0.13443854597639876</v>
      </c>
      <c r="N28" s="73">
        <f t="shared" si="24"/>
        <v>0.13611524307476952</v>
      </c>
      <c r="O28" s="73">
        <f t="shared" si="24"/>
        <v>0.13877312536339051</v>
      </c>
      <c r="P28" s="74">
        <f t="shared" ref="P28:S28" si="25">P26/P24</f>
        <v>0.13839989177633169</v>
      </c>
      <c r="Q28" s="74">
        <f t="shared" si="25"/>
        <v>0.13767568214530537</v>
      </c>
      <c r="R28" s="74">
        <f t="shared" si="25"/>
        <v>0.14064010212353764</v>
      </c>
      <c r="S28" s="75">
        <f t="shared" si="25"/>
        <v>0.14461133765141551</v>
      </c>
      <c r="T28" s="53"/>
    </row>
    <row r="29" spans="2:20" x14ac:dyDescent="0.3">
      <c r="B29" s="76" t="s">
        <v>32</v>
      </c>
      <c r="C29" s="77">
        <f>(C26+C27)/C24</f>
        <v>0.15483971310037509</v>
      </c>
      <c r="D29" s="77">
        <f t="shared" ref="D29:K29" si="26">(D26+D27)/D24</f>
        <v>0.15012516184721622</v>
      </c>
      <c r="E29" s="77">
        <f t="shared" si="26"/>
        <v>0.14342888440168403</v>
      </c>
      <c r="F29" s="77">
        <f t="shared" si="26"/>
        <v>0.16220308210357023</v>
      </c>
      <c r="G29" s="78">
        <f t="shared" si="26"/>
        <v>0.16202503634846335</v>
      </c>
      <c r="H29" s="79">
        <f t="shared" si="26"/>
        <v>0.15822903336372701</v>
      </c>
      <c r="I29" s="79">
        <f t="shared" si="26"/>
        <v>0.15407068100416935</v>
      </c>
      <c r="J29" s="79">
        <f t="shared" si="26"/>
        <v>0.15406536234106372</v>
      </c>
      <c r="K29" s="79">
        <f t="shared" si="26"/>
        <v>0.15516466888266289</v>
      </c>
      <c r="L29" s="80">
        <f t="shared" ref="L29:O29" si="27">(L26+L27)/L24</f>
        <v>0.15801275188890027</v>
      </c>
      <c r="M29" s="80">
        <f t="shared" si="27"/>
        <v>0.15505110204635544</v>
      </c>
      <c r="N29" s="80">
        <f t="shared" si="27"/>
        <v>0.15627426861554136</v>
      </c>
      <c r="O29" s="80">
        <f t="shared" si="27"/>
        <v>0.1586145321408885</v>
      </c>
      <c r="P29" s="81">
        <f t="shared" ref="P29:S29" si="28">(P26+P27)/P24</f>
        <v>0.16194927479905352</v>
      </c>
      <c r="Q29" s="81">
        <f t="shared" si="28"/>
        <v>0.16009149952872986</v>
      </c>
      <c r="R29" s="81">
        <f t="shared" si="28"/>
        <v>0.16256649079038452</v>
      </c>
      <c r="S29" s="82">
        <f t="shared" si="28"/>
        <v>0.16619603032495189</v>
      </c>
      <c r="T29" s="55"/>
    </row>
    <row r="30" spans="2:20" x14ac:dyDescent="0.3">
      <c r="M30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P</dc:creator>
  <cp:lastModifiedBy>Prakash P</cp:lastModifiedBy>
  <dcterms:created xsi:type="dcterms:W3CDTF">2026-02-02T06:41:20Z</dcterms:created>
  <dcterms:modified xsi:type="dcterms:W3CDTF">2026-02-02T11:45:35Z</dcterms:modified>
</cp:coreProperties>
</file>