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/>
  </bookViews>
  <sheets>
    <sheet name="HLL RONW" sheetId="2" r:id="rId1"/>
    <sheet name="BSE price 1959 onwards" sheetId="1" r:id="rId2"/>
  </sheets>
  <calcPr calcId="145621"/>
</workbook>
</file>

<file path=xl/calcChain.xml><?xml version="1.0" encoding="utf-8"?>
<calcChain xmlns="http://schemas.openxmlformats.org/spreadsheetml/2006/main">
  <c r="BJ6" i="2" l="1"/>
  <c r="BI6" i="2"/>
  <c r="BH6" i="2"/>
  <c r="BG6" i="2"/>
  <c r="BF6" i="2"/>
  <c r="BE6" i="2"/>
  <c r="BD6" i="2"/>
  <c r="BC6" i="2"/>
  <c r="BB6" i="2"/>
  <c r="BA6" i="2"/>
  <c r="AY6" i="2"/>
  <c r="AX6" i="2"/>
  <c r="AW6" i="2"/>
  <c r="AV6" i="2"/>
  <c r="AU6" i="2"/>
  <c r="AT6" i="2"/>
  <c r="AS6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AZ3" i="2"/>
  <c r="AZ6" i="2" s="1"/>
  <c r="BA69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E72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4" i="1"/>
  <c r="M55" i="1" l="1"/>
  <c r="N55" i="1"/>
  <c r="M56" i="1"/>
  <c r="N56" i="1"/>
  <c r="M57" i="1"/>
  <c r="N57" i="1"/>
  <c r="M58" i="1"/>
  <c r="N58" i="1"/>
  <c r="M59" i="1"/>
  <c r="N59" i="1"/>
  <c r="M60" i="1"/>
  <c r="N60" i="1"/>
  <c r="M61" i="1"/>
  <c r="N61" i="1"/>
  <c r="M62" i="1"/>
  <c r="N62" i="1"/>
  <c r="X54" i="1"/>
  <c r="K59" i="1" l="1"/>
  <c r="T59" i="1" s="1"/>
  <c r="K60" i="1"/>
  <c r="T60" i="1" s="1"/>
  <c r="K61" i="1"/>
  <c r="T61" i="1" s="1"/>
  <c r="K62" i="1"/>
  <c r="T62" i="1" s="1"/>
  <c r="K58" i="1"/>
  <c r="T58" i="1" s="1"/>
  <c r="K57" i="1"/>
  <c r="T57" i="1" s="1"/>
  <c r="K56" i="1"/>
  <c r="T56" i="1" s="1"/>
  <c r="K55" i="1"/>
  <c r="T55" i="1" s="1"/>
  <c r="W64" i="1"/>
  <c r="X63" i="1"/>
  <c r="N54" i="1"/>
  <c r="M54" i="1"/>
  <c r="K54" i="1"/>
  <c r="T54" i="1" s="1"/>
  <c r="N53" i="1"/>
  <c r="M53" i="1"/>
  <c r="K53" i="1"/>
  <c r="T53" i="1" s="1"/>
  <c r="N52" i="1"/>
  <c r="M52" i="1"/>
  <c r="K52" i="1"/>
  <c r="T52" i="1" s="1"/>
  <c r="X51" i="1"/>
  <c r="N51" i="1"/>
  <c r="M51" i="1"/>
  <c r="K51" i="1"/>
  <c r="T51" i="1" s="1"/>
  <c r="X50" i="1"/>
  <c r="N50" i="1"/>
  <c r="M50" i="1"/>
  <c r="K50" i="1"/>
  <c r="T50" i="1" s="1"/>
  <c r="X49" i="1"/>
  <c r="N49" i="1"/>
  <c r="M49" i="1"/>
  <c r="K49" i="1"/>
  <c r="T49" i="1" s="1"/>
  <c r="X48" i="1"/>
  <c r="N48" i="1"/>
  <c r="M48" i="1"/>
  <c r="K48" i="1"/>
  <c r="T48" i="1" s="1"/>
  <c r="X47" i="1"/>
  <c r="N47" i="1"/>
  <c r="M47" i="1"/>
  <c r="K47" i="1"/>
  <c r="T47" i="1" s="1"/>
  <c r="X46" i="1"/>
  <c r="N46" i="1"/>
  <c r="M46" i="1"/>
  <c r="K46" i="1"/>
  <c r="T46" i="1" s="1"/>
  <c r="X45" i="1"/>
  <c r="N45" i="1"/>
  <c r="M45" i="1"/>
  <c r="K45" i="1"/>
  <c r="T45" i="1" s="1"/>
  <c r="G45" i="1"/>
  <c r="X44" i="1"/>
  <c r="N44" i="1"/>
  <c r="M44" i="1"/>
  <c r="K44" i="1"/>
  <c r="T44" i="1" s="1"/>
  <c r="X43" i="1"/>
  <c r="N43" i="1"/>
  <c r="M43" i="1"/>
  <c r="K43" i="1"/>
  <c r="T43" i="1" s="1"/>
  <c r="X42" i="1"/>
  <c r="N42" i="1"/>
  <c r="M42" i="1"/>
  <c r="K42" i="1"/>
  <c r="T42" i="1" s="1"/>
  <c r="X41" i="1"/>
  <c r="N41" i="1"/>
  <c r="M41" i="1"/>
  <c r="K41" i="1"/>
  <c r="T41" i="1" s="1"/>
  <c r="X40" i="1"/>
  <c r="N40" i="1"/>
  <c r="M40" i="1"/>
  <c r="K40" i="1"/>
  <c r="T40" i="1" s="1"/>
  <c r="X39" i="1"/>
  <c r="N39" i="1"/>
  <c r="M39" i="1"/>
  <c r="K39" i="1"/>
  <c r="T39" i="1" s="1"/>
  <c r="X38" i="1"/>
  <c r="N38" i="1"/>
  <c r="M38" i="1"/>
  <c r="K38" i="1"/>
  <c r="T38" i="1" s="1"/>
  <c r="X37" i="1"/>
  <c r="N37" i="1"/>
  <c r="L37" i="1"/>
  <c r="X36" i="1"/>
  <c r="N36" i="1"/>
  <c r="M36" i="1"/>
  <c r="X35" i="1"/>
  <c r="Q35" i="1"/>
  <c r="N35" i="1"/>
  <c r="M35" i="1"/>
  <c r="X34" i="1"/>
  <c r="Q34" i="1"/>
  <c r="N34" i="1"/>
  <c r="M34" i="1"/>
  <c r="X33" i="1"/>
  <c r="N33" i="1"/>
  <c r="M33" i="1"/>
  <c r="X32" i="1"/>
  <c r="N32" i="1"/>
  <c r="M32" i="1"/>
  <c r="X31" i="1"/>
  <c r="Q31" i="1"/>
  <c r="N31" i="1"/>
  <c r="M31" i="1"/>
  <c r="X30" i="1"/>
  <c r="N30" i="1"/>
  <c r="M30" i="1"/>
  <c r="X29" i="1"/>
  <c r="N29" i="1"/>
  <c r="M29" i="1"/>
  <c r="X28" i="1"/>
  <c r="Q28" i="1"/>
  <c r="N28" i="1"/>
  <c r="M28" i="1"/>
  <c r="X27" i="1"/>
  <c r="Q27" i="1"/>
  <c r="N27" i="1"/>
  <c r="M27" i="1"/>
  <c r="X26" i="1"/>
  <c r="N26" i="1"/>
  <c r="M26" i="1"/>
  <c r="X25" i="1"/>
  <c r="N25" i="1"/>
  <c r="M25" i="1"/>
  <c r="X24" i="1"/>
  <c r="Q24" i="1"/>
  <c r="N24" i="1"/>
  <c r="M24" i="1"/>
  <c r="X23" i="1"/>
  <c r="N23" i="1"/>
  <c r="M23" i="1"/>
  <c r="X22" i="1"/>
  <c r="Q22" i="1"/>
  <c r="N22" i="1"/>
  <c r="M22" i="1"/>
  <c r="X21" i="1"/>
  <c r="N21" i="1"/>
  <c r="M21" i="1"/>
  <c r="X20" i="1"/>
  <c r="N20" i="1"/>
  <c r="M20" i="1"/>
  <c r="X19" i="1"/>
  <c r="N19" i="1"/>
  <c r="M19" i="1"/>
  <c r="X18" i="1"/>
  <c r="Q18" i="1"/>
  <c r="N18" i="1"/>
  <c r="M18" i="1"/>
  <c r="X17" i="1"/>
  <c r="N17" i="1"/>
  <c r="M17" i="1"/>
  <c r="X16" i="1"/>
  <c r="N16" i="1"/>
  <c r="M16" i="1"/>
  <c r="X15" i="1"/>
  <c r="N15" i="1"/>
  <c r="M15" i="1"/>
  <c r="X14" i="1"/>
  <c r="N14" i="1"/>
  <c r="M14" i="1"/>
  <c r="X13" i="1"/>
  <c r="Q13" i="1"/>
  <c r="N13" i="1"/>
  <c r="M13" i="1"/>
  <c r="X12" i="1"/>
  <c r="N12" i="1"/>
  <c r="M12" i="1"/>
  <c r="X11" i="1"/>
  <c r="R11" i="1"/>
  <c r="S11" i="1" s="1"/>
  <c r="S12" i="1" s="1"/>
  <c r="Q11" i="1"/>
  <c r="N11" i="1"/>
  <c r="M11" i="1"/>
  <c r="X10" i="1"/>
  <c r="Q10" i="1"/>
  <c r="N10" i="1"/>
  <c r="M10" i="1"/>
  <c r="X9" i="1"/>
  <c r="N9" i="1"/>
  <c r="M9" i="1"/>
  <c r="X8" i="1"/>
  <c r="N8" i="1"/>
  <c r="M8" i="1"/>
  <c r="X7" i="1"/>
  <c r="N7" i="1"/>
  <c r="M7" i="1"/>
  <c r="Z6" i="1"/>
  <c r="Z7" i="1" s="1"/>
  <c r="X6" i="1"/>
  <c r="R6" i="1"/>
  <c r="S6" i="1" s="1"/>
  <c r="S7" i="1" s="1"/>
  <c r="Q6" i="1"/>
  <c r="N6" i="1"/>
  <c r="M6" i="1"/>
  <c r="X5" i="1"/>
  <c r="AA5" i="1" s="1"/>
  <c r="N5" i="1"/>
  <c r="M5" i="1"/>
  <c r="X4" i="1"/>
  <c r="AA4" i="1" s="1"/>
  <c r="N4" i="1"/>
  <c r="M4" i="1"/>
  <c r="X3" i="1"/>
  <c r="AA3" i="1" s="1"/>
  <c r="N3" i="1"/>
  <c r="X2" i="1"/>
  <c r="AA2" i="1" s="1"/>
  <c r="N2" i="1"/>
  <c r="AA6" i="1" l="1"/>
  <c r="M37" i="1"/>
  <c r="T37" i="1"/>
  <c r="Z8" i="1"/>
  <c r="AA7" i="1"/>
  <c r="Z9" i="1" l="1"/>
  <c r="AA8" i="1"/>
  <c r="Z10" i="1" l="1"/>
  <c r="AA9" i="1"/>
  <c r="Z11" i="1" l="1"/>
  <c r="AA10" i="1"/>
  <c r="Z12" i="1" l="1"/>
  <c r="AA11" i="1"/>
  <c r="Z13" i="1" l="1"/>
  <c r="AA12" i="1"/>
  <c r="Z14" i="1" l="1"/>
  <c r="AA13" i="1"/>
  <c r="AA14" i="1" l="1"/>
  <c r="Z15" i="1"/>
  <c r="Z16" i="1" l="1"/>
  <c r="AA15" i="1"/>
  <c r="Z17" i="1" l="1"/>
  <c r="AA16" i="1"/>
  <c r="Z18" i="1" l="1"/>
  <c r="AA17" i="1"/>
  <c r="Z19" i="1" l="1"/>
  <c r="AA18" i="1"/>
  <c r="Z20" i="1" l="1"/>
  <c r="AA19" i="1"/>
  <c r="Z21" i="1" l="1"/>
  <c r="AA20" i="1"/>
  <c r="AA21" i="1" l="1"/>
  <c r="Z22" i="1"/>
  <c r="Z23" i="1" l="1"/>
  <c r="AA22" i="1"/>
  <c r="AA23" i="1" l="1"/>
  <c r="Z24" i="1"/>
  <c r="Z25" i="1" l="1"/>
  <c r="AA24" i="1"/>
  <c r="Z26" i="1" l="1"/>
  <c r="AA25" i="1"/>
  <c r="Z27" i="1" l="1"/>
  <c r="AA26" i="1"/>
  <c r="Z28" i="1" l="1"/>
  <c r="AA27" i="1"/>
  <c r="AA28" i="1" l="1"/>
  <c r="Z29" i="1"/>
  <c r="Z30" i="1" l="1"/>
  <c r="AA29" i="1"/>
  <c r="Z31" i="1" l="1"/>
  <c r="AA30" i="1"/>
  <c r="Z32" i="1" l="1"/>
  <c r="AA31" i="1"/>
  <c r="Z33" i="1" l="1"/>
  <c r="AA32" i="1"/>
  <c r="Z34" i="1" l="1"/>
  <c r="AA33" i="1"/>
  <c r="AA34" i="1" l="1"/>
  <c r="Z35" i="1"/>
  <c r="Z36" i="1" l="1"/>
  <c r="AA35" i="1"/>
  <c r="Z37" i="1" l="1"/>
  <c r="AA36" i="1"/>
  <c r="Z38" i="1" l="1"/>
  <c r="AA37" i="1"/>
  <c r="Z39" i="1" l="1"/>
  <c r="AA38" i="1"/>
  <c r="Z40" i="1" l="1"/>
  <c r="AA39" i="1"/>
  <c r="Z41" i="1" l="1"/>
  <c r="AA40" i="1"/>
  <c r="Z42" i="1" l="1"/>
  <c r="AA41" i="1"/>
  <c r="Z43" i="1" l="1"/>
  <c r="AA42" i="1"/>
  <c r="Z44" i="1" l="1"/>
  <c r="AA43" i="1"/>
  <c r="Z45" i="1" l="1"/>
  <c r="AA44" i="1"/>
  <c r="Z46" i="1" l="1"/>
  <c r="AA45" i="1"/>
  <c r="Z47" i="1" l="1"/>
  <c r="AA46" i="1"/>
  <c r="Z48" i="1" l="1"/>
  <c r="AA47" i="1"/>
  <c r="Z49" i="1" l="1"/>
  <c r="AA48" i="1"/>
  <c r="Z50" i="1" l="1"/>
  <c r="AA49" i="1"/>
  <c r="Z51" i="1" l="1"/>
  <c r="AA50" i="1"/>
  <c r="Z52" i="1" l="1"/>
  <c r="AA51" i="1"/>
  <c r="Z53" i="1" l="1"/>
  <c r="Z54" i="1" s="1"/>
  <c r="AA54" i="1" s="1"/>
  <c r="AA52" i="1"/>
  <c r="AA53" i="1" l="1"/>
  <c r="Z55" i="1" l="1"/>
  <c r="Z56" i="1" l="1"/>
  <c r="AA55" i="1"/>
  <c r="Z57" i="1" l="1"/>
  <c r="AA56" i="1"/>
  <c r="AA57" i="1" l="1"/>
  <c r="Z58" i="1"/>
  <c r="Z59" i="1" l="1"/>
  <c r="AA58" i="1"/>
  <c r="AA59" i="1" l="1"/>
  <c r="Z60" i="1"/>
  <c r="Z61" i="1" l="1"/>
  <c r="AA60" i="1"/>
  <c r="Z62" i="1" l="1"/>
  <c r="AA61" i="1"/>
  <c r="Z63" i="1" l="1"/>
  <c r="AA63" i="1" s="1"/>
  <c r="AA62" i="1"/>
  <c r="AA64" i="1" l="1"/>
</calcChain>
</file>

<file path=xl/comments1.xml><?xml version="1.0" encoding="utf-8"?>
<comments xmlns="http://schemas.openxmlformats.org/spreadsheetml/2006/main">
  <authors>
    <author>Dhiraj</author>
  </authors>
  <commentList>
    <comment ref="AZ3" authorId="0">
      <text>
        <r>
          <rPr>
            <b/>
            <sz val="9"/>
            <color indexed="81"/>
            <rFont val="Tahoma"/>
            <family val="2"/>
          </rPr>
          <t>Dhiraj:</t>
        </r>
        <r>
          <rPr>
            <sz val="9"/>
            <color indexed="81"/>
            <rFont val="Tahoma"/>
            <family val="2"/>
          </rPr>
          <t xml:space="preserve">
Annualised EPS</t>
        </r>
      </text>
    </comment>
  </commentList>
</comments>
</file>

<file path=xl/comments2.xml><?xml version="1.0" encoding="utf-8"?>
<comments xmlns="http://schemas.openxmlformats.org/spreadsheetml/2006/main">
  <authors>
    <author>Dhiraj</author>
  </authors>
  <commentList>
    <comment ref="O18" authorId="0">
      <text>
        <r>
          <rPr>
            <b/>
            <sz val="9"/>
            <color indexed="81"/>
            <rFont val="Tahoma"/>
            <family val="2"/>
          </rPr>
          <t>Dhiraj:</t>
        </r>
        <r>
          <rPr>
            <sz val="9"/>
            <color indexed="81"/>
            <rFont val="Tahoma"/>
            <family val="2"/>
          </rPr>
          <t xml:space="preserve">
25 Nov74 issue</t>
        </r>
      </text>
    </comment>
    <comment ref="Z44" authorId="0">
      <text>
        <r>
          <rPr>
            <b/>
            <sz val="9"/>
            <color indexed="81"/>
            <rFont val="Tahoma"/>
            <family val="2"/>
          </rPr>
          <t>Dhiraj:</t>
        </r>
        <r>
          <rPr>
            <sz val="9"/>
            <color indexed="81"/>
            <rFont val="Tahoma"/>
            <family val="2"/>
          </rPr>
          <t xml:space="preserve">
Split not considerd as adjusted price
</t>
        </r>
      </text>
    </comment>
    <comment ref="B52" authorId="0">
      <text>
        <r>
          <rPr>
            <b/>
            <sz val="9"/>
            <color indexed="81"/>
            <rFont val="Tahoma"/>
            <family val="2"/>
          </rPr>
          <t>Dhiraj:</t>
        </r>
        <r>
          <rPr>
            <sz val="9"/>
            <color indexed="81"/>
            <rFont val="Tahoma"/>
            <family val="2"/>
          </rPr>
          <t xml:space="preserve">
15 Months
</t>
        </r>
      </text>
    </comment>
    <comment ref="C52" authorId="0">
      <text>
        <r>
          <rPr>
            <b/>
            <sz val="9"/>
            <color indexed="81"/>
            <rFont val="Tahoma"/>
            <family val="2"/>
          </rPr>
          <t>Dhiraj:</t>
        </r>
        <r>
          <rPr>
            <sz val="9"/>
            <color indexed="81"/>
            <rFont val="Tahoma"/>
            <family val="2"/>
          </rPr>
          <t xml:space="preserve">
Fiscal year change from December to March, 15 months divivend taken </t>
        </r>
      </text>
    </comment>
    <comment ref="T52" authorId="0">
      <text>
        <r>
          <rPr>
            <b/>
            <sz val="9"/>
            <color indexed="81"/>
            <rFont val="Tahoma"/>
            <family val="2"/>
          </rPr>
          <t>Dhiraj:</t>
        </r>
        <r>
          <rPr>
            <sz val="9"/>
            <color indexed="81"/>
            <rFont val="Tahoma"/>
            <family val="2"/>
          </rPr>
          <t xml:space="preserve">
Annualised</t>
        </r>
      </text>
    </comment>
    <comment ref="X52" authorId="0">
      <text>
        <r>
          <rPr>
            <b/>
            <sz val="9"/>
            <color indexed="81"/>
            <rFont val="Tahoma"/>
            <family val="2"/>
          </rPr>
          <t>Dhiraj:</t>
        </r>
        <r>
          <rPr>
            <sz val="9"/>
            <color indexed="81"/>
            <rFont val="Tahoma"/>
            <family val="2"/>
          </rPr>
          <t xml:space="preserve">
Fiscal year change from December to March, 15 months divivend taken </t>
        </r>
      </text>
    </comment>
    <comment ref="BA69" authorId="0">
      <text>
        <r>
          <rPr>
            <b/>
            <sz val="9"/>
            <color indexed="81"/>
            <rFont val="Tahoma"/>
            <family val="2"/>
          </rPr>
          <t>Dhiraj:</t>
        </r>
        <r>
          <rPr>
            <sz val="9"/>
            <color indexed="81"/>
            <rFont val="Tahoma"/>
            <family val="2"/>
          </rPr>
          <t xml:space="preserve">
Annualised EPS</t>
        </r>
      </text>
    </comment>
  </commentList>
</comments>
</file>

<file path=xl/sharedStrings.xml><?xml version="1.0" encoding="utf-8"?>
<sst xmlns="http://schemas.openxmlformats.org/spreadsheetml/2006/main" count="136" uniqueCount="36">
  <si>
    <t>Date</t>
  </si>
  <si>
    <t>Year end</t>
  </si>
  <si>
    <t>Div Rs</t>
  </si>
  <si>
    <t>Ex Dv Date</t>
  </si>
  <si>
    <t>Face Value</t>
  </si>
  <si>
    <t>Undjusted Share price</t>
  </si>
  <si>
    <t>Groos Block (000)</t>
  </si>
  <si>
    <t>Dep (000)</t>
  </si>
  <si>
    <t>Reserve (000)</t>
  </si>
  <si>
    <t>Paidup Cap. (000)</t>
  </si>
  <si>
    <t>BV per share</t>
  </si>
  <si>
    <t>EPS</t>
  </si>
  <si>
    <t>PE</t>
  </si>
  <si>
    <t>Div Yield</t>
  </si>
  <si>
    <t>Change</t>
  </si>
  <si>
    <t>Working</t>
  </si>
  <si>
    <t>Differnece in Reserve</t>
  </si>
  <si>
    <t>Revised paidup</t>
  </si>
  <si>
    <t>Type</t>
  </si>
  <si>
    <t>Holding</t>
  </si>
  <si>
    <t>Xirr</t>
  </si>
  <si>
    <t>Buy price</t>
  </si>
  <si>
    <t>Dividend 1958</t>
  </si>
  <si>
    <t>Bonus 1:1</t>
  </si>
  <si>
    <t>Right issue</t>
  </si>
  <si>
    <t>Bonus 1:10</t>
  </si>
  <si>
    <t>Bonus 1:4</t>
  </si>
  <si>
    <t>Bonus 1:6</t>
  </si>
  <si>
    <t>Bonus 1:2</t>
  </si>
  <si>
    <t>Moved to A Group</t>
  </si>
  <si>
    <t>Bonus 1:3</t>
  </si>
  <si>
    <t>Bonus 1:5</t>
  </si>
  <si>
    <t>Cashflow per share</t>
  </si>
  <si>
    <t>Total cashflow</t>
  </si>
  <si>
    <t>n.a.</t>
  </si>
  <si>
    <t>RONW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</si>
</sst>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164" fontId="0" fillId="0" borderId="0" xfId="0" applyNumberFormat="1"/>
    <xf numFmtId="14" fontId="0" fillId="0" borderId="0" xfId="0" applyNumberFormat="1"/>
    <xf numFmtId="3" fontId="0" fillId="0" borderId="0" xfId="0" applyNumberFormat="1"/>
    <xf numFmtId="4" fontId="0" fillId="0" borderId="0" xfId="0" applyNumberFormat="1"/>
    <xf numFmtId="0" fontId="2" fillId="2" borderId="0" xfId="0" applyFont="1" applyFill="1"/>
    <xf numFmtId="17" fontId="0" fillId="0" borderId="0" xfId="0" applyNumberFormat="1"/>
    <xf numFmtId="0" fontId="0" fillId="2" borderId="0" xfId="0" applyFill="1"/>
    <xf numFmtId="4" fontId="0" fillId="2" borderId="0" xfId="0" applyNumberFormat="1" applyFill="1"/>
    <xf numFmtId="164" fontId="0" fillId="2" borderId="0" xfId="1" applyNumberFormat="1" applyFont="1" applyFill="1"/>
    <xf numFmtId="0" fontId="2" fillId="0" borderId="0" xfId="0" applyFont="1"/>
    <xf numFmtId="4" fontId="2" fillId="2" borderId="0" xfId="0" applyNumberFormat="1" applyFont="1" applyFill="1"/>
    <xf numFmtId="14" fontId="0" fillId="2" borderId="0" xfId="0" applyNumberFormat="1" applyFill="1"/>
    <xf numFmtId="10" fontId="2" fillId="2" borderId="0" xfId="0" applyNumberFormat="1" applyFont="1" applyFill="1"/>
    <xf numFmtId="15" fontId="0" fillId="0" borderId="0" xfId="0" applyNumberFormat="1"/>
    <xf numFmtId="9" fontId="0" fillId="0" borderId="0" xfId="0" applyNumberFormat="1"/>
    <xf numFmtId="9" fontId="0" fillId="2" borderId="0" xfId="0" applyNumberFormat="1" applyFill="1"/>
    <xf numFmtId="15" fontId="0" fillId="2" borderId="0" xfId="0" applyNumberForma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J6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6" sqref="D6"/>
    </sheetView>
  </sheetViews>
  <sheetFormatPr defaultRowHeight="15" x14ac:dyDescent="0.25"/>
  <cols>
    <col min="1" max="1" width="10.42578125" customWidth="1"/>
    <col min="2" max="12" width="9.7109375" customWidth="1"/>
    <col min="13" max="13" width="9.7109375" style="1" customWidth="1"/>
    <col min="14" max="20" width="9.7109375" customWidth="1"/>
    <col min="21" max="21" width="9.7109375" bestFit="1" customWidth="1"/>
    <col min="22" max="22" width="9.7109375" customWidth="1"/>
    <col min="23" max="25" width="9.7109375" bestFit="1" customWidth="1"/>
    <col min="26" max="26" width="9.7109375" customWidth="1"/>
    <col min="27" max="51" width="9.7109375" bestFit="1" customWidth="1"/>
    <col min="52" max="62" width="9.85546875" bestFit="1" customWidth="1"/>
  </cols>
  <sheetData>
    <row r="1" spans="1:62" x14ac:dyDescent="0.25">
      <c r="A1" t="s">
        <v>1</v>
      </c>
      <c r="B1" s="14">
        <v>21550</v>
      </c>
      <c r="C1" s="14">
        <v>21915</v>
      </c>
      <c r="D1" s="14">
        <v>22281</v>
      </c>
      <c r="E1" s="14">
        <v>22646</v>
      </c>
      <c r="F1" s="14">
        <v>23011</v>
      </c>
      <c r="G1" s="14">
        <v>23376</v>
      </c>
      <c r="H1" s="14">
        <v>23742</v>
      </c>
      <c r="I1" s="14">
        <v>24107</v>
      </c>
      <c r="J1" s="14">
        <v>24472</v>
      </c>
      <c r="K1" s="14">
        <v>24837</v>
      </c>
      <c r="L1" s="14">
        <v>25203</v>
      </c>
      <c r="M1" s="14">
        <v>25568</v>
      </c>
      <c r="N1" s="14">
        <v>25933</v>
      </c>
      <c r="O1" s="14">
        <v>26298</v>
      </c>
      <c r="P1" s="14">
        <v>26664</v>
      </c>
      <c r="Q1" s="14">
        <v>27029</v>
      </c>
      <c r="R1" s="14">
        <v>27394</v>
      </c>
      <c r="S1" s="14">
        <v>27759</v>
      </c>
      <c r="T1" s="14">
        <v>28125</v>
      </c>
      <c r="U1" s="14">
        <v>28490</v>
      </c>
      <c r="V1" s="14">
        <v>28855</v>
      </c>
      <c r="W1" s="14">
        <v>29220</v>
      </c>
      <c r="X1" s="14">
        <v>29586</v>
      </c>
      <c r="Y1" s="14">
        <v>29951</v>
      </c>
      <c r="Z1" s="14">
        <v>30316</v>
      </c>
      <c r="AA1" s="14">
        <v>30681</v>
      </c>
      <c r="AB1" s="14">
        <v>31047</v>
      </c>
      <c r="AC1" s="14">
        <v>31412</v>
      </c>
      <c r="AD1" s="14">
        <v>31777</v>
      </c>
      <c r="AE1" s="14">
        <v>32142</v>
      </c>
      <c r="AF1" s="14">
        <v>32508</v>
      </c>
      <c r="AG1" s="14">
        <v>32873</v>
      </c>
      <c r="AH1" s="14">
        <v>33238</v>
      </c>
      <c r="AI1" s="14">
        <v>33603</v>
      </c>
      <c r="AJ1" s="14">
        <v>33969</v>
      </c>
      <c r="AK1" s="14">
        <v>34334</v>
      </c>
      <c r="AL1" s="14">
        <v>34699</v>
      </c>
      <c r="AM1" s="14">
        <v>35064</v>
      </c>
      <c r="AN1" s="14">
        <v>35430</v>
      </c>
      <c r="AO1" s="14">
        <v>35795</v>
      </c>
      <c r="AP1" s="14">
        <v>36160</v>
      </c>
      <c r="AQ1" s="14">
        <v>36525</v>
      </c>
      <c r="AR1" s="14">
        <v>36891</v>
      </c>
      <c r="AS1" s="14">
        <v>37256</v>
      </c>
      <c r="AT1" s="14">
        <v>37621</v>
      </c>
      <c r="AU1" s="14">
        <v>37986</v>
      </c>
      <c r="AV1" s="14">
        <v>38352</v>
      </c>
      <c r="AW1" s="14">
        <v>38717</v>
      </c>
      <c r="AX1" s="14">
        <v>39082</v>
      </c>
      <c r="AY1" s="14">
        <v>39447</v>
      </c>
      <c r="AZ1" s="17">
        <v>39903</v>
      </c>
      <c r="BA1" s="14">
        <v>40268</v>
      </c>
      <c r="BB1" s="14">
        <v>40633</v>
      </c>
      <c r="BC1" s="14">
        <v>40999</v>
      </c>
      <c r="BD1" s="14">
        <v>41364</v>
      </c>
      <c r="BE1" s="14">
        <v>41729</v>
      </c>
      <c r="BF1" s="14">
        <v>42094</v>
      </c>
      <c r="BG1" s="14">
        <v>42460</v>
      </c>
      <c r="BH1" s="14">
        <v>42825</v>
      </c>
      <c r="BI1" s="14">
        <v>43190</v>
      </c>
      <c r="BJ1" s="14">
        <v>43555</v>
      </c>
    </row>
    <row r="2" spans="1:62" x14ac:dyDescent="0.25">
      <c r="A2" t="s">
        <v>10</v>
      </c>
      <c r="B2" t="s">
        <v>34</v>
      </c>
      <c r="C2" t="s">
        <v>34</v>
      </c>
      <c r="D2" s="4">
        <v>16.09</v>
      </c>
      <c r="E2" s="4">
        <v>19.600000000000001</v>
      </c>
      <c r="F2" s="4">
        <v>13.17</v>
      </c>
      <c r="G2" s="4">
        <v>13.53</v>
      </c>
      <c r="H2" s="4">
        <v>13.49</v>
      </c>
      <c r="I2" s="4">
        <v>15.16</v>
      </c>
      <c r="J2" s="4">
        <v>16.920000000000002</v>
      </c>
      <c r="K2" s="4">
        <v>14.47</v>
      </c>
      <c r="L2" s="4">
        <v>15.02</v>
      </c>
      <c r="M2" s="4">
        <v>12.54</v>
      </c>
      <c r="N2" s="4">
        <v>13.34</v>
      </c>
      <c r="O2" s="4">
        <v>13.69</v>
      </c>
      <c r="P2" s="4">
        <v>14.17</v>
      </c>
      <c r="Q2" s="4">
        <v>27.16</v>
      </c>
      <c r="R2" s="4">
        <v>23.86</v>
      </c>
      <c r="S2" s="4">
        <v>23.86</v>
      </c>
      <c r="T2" s="4">
        <v>25.44</v>
      </c>
      <c r="U2" s="4">
        <v>25.44</v>
      </c>
      <c r="V2" s="4">
        <v>21.5</v>
      </c>
      <c r="W2" s="4">
        <v>21.51</v>
      </c>
      <c r="X2" s="4">
        <v>25.59</v>
      </c>
      <c r="Y2" s="4">
        <v>29.81</v>
      </c>
      <c r="Z2" s="4">
        <v>33.5</v>
      </c>
      <c r="AA2" s="4">
        <v>39.340000000000003</v>
      </c>
      <c r="AB2" s="4">
        <v>24.25</v>
      </c>
      <c r="AC2" s="4">
        <v>26.6</v>
      </c>
      <c r="AD2" s="4">
        <v>30.58</v>
      </c>
      <c r="AE2" s="4">
        <v>35.39</v>
      </c>
      <c r="AF2" s="4">
        <v>19.66</v>
      </c>
      <c r="AG2" s="4">
        <v>22.08</v>
      </c>
      <c r="AH2" s="4">
        <v>24.49</v>
      </c>
      <c r="AI2" s="4">
        <v>24.49</v>
      </c>
      <c r="AJ2" s="4">
        <v>20.73</v>
      </c>
      <c r="AK2" s="4">
        <v>20.73</v>
      </c>
      <c r="AL2" s="4">
        <v>36.618817606639908</v>
      </c>
      <c r="AM2" s="4">
        <v>43.765770707624796</v>
      </c>
      <c r="AN2" s="4">
        <v>49.783099864437418</v>
      </c>
      <c r="AO2" s="4">
        <v>63.337852086157554</v>
      </c>
      <c r="AP2" s="4">
        <v>78.017488727968299</v>
      </c>
      <c r="AQ2" s="4">
        <v>95.576660910660735</v>
      </c>
      <c r="AR2" s="4">
        <v>11.307007179860038</v>
      </c>
      <c r="AS2" s="4">
        <v>13.827412320552426</v>
      </c>
      <c r="AT2" s="4">
        <v>16.622160639651099</v>
      </c>
      <c r="AU2" s="4">
        <v>9.7161548246411051</v>
      </c>
      <c r="AV2" s="4">
        <v>9.5071324731964388</v>
      </c>
      <c r="AW2" s="4">
        <v>10.474377612211521</v>
      </c>
      <c r="AX2" s="4">
        <v>12.341353996737357</v>
      </c>
      <c r="AY2" s="4">
        <v>6.6098557913107374</v>
      </c>
      <c r="AZ2" s="4">
        <v>9.4569016927381995</v>
      </c>
      <c r="BA2" s="4">
        <v>11.841774762799652</v>
      </c>
      <c r="BB2" s="4">
        <v>12.197042776338554</v>
      </c>
      <c r="BC2" s="4">
        <v>16.253208168828845</v>
      </c>
      <c r="BD2" s="4">
        <v>12.36661953373174</v>
      </c>
      <c r="BE2" s="4">
        <v>15.153628557661577</v>
      </c>
      <c r="BF2" s="4">
        <v>17.214730728712912</v>
      </c>
      <c r="BG2" s="4">
        <v>29.018376141511009</v>
      </c>
      <c r="BH2" s="4">
        <v>29.987922685628522</v>
      </c>
      <c r="BI2" s="4">
        <v>32.688190394522991</v>
      </c>
      <c r="BJ2" s="4">
        <v>35.383447378811987</v>
      </c>
    </row>
    <row r="3" spans="1:62" x14ac:dyDescent="0.25">
      <c r="A3" t="s">
        <v>11</v>
      </c>
      <c r="B3" t="s">
        <v>34</v>
      </c>
      <c r="C3" t="s">
        <v>34</v>
      </c>
      <c r="D3" s="4">
        <v>3.74</v>
      </c>
      <c r="E3" s="4">
        <v>4.05</v>
      </c>
      <c r="F3" s="4">
        <v>2.8</v>
      </c>
      <c r="G3" s="4">
        <v>1.57</v>
      </c>
      <c r="H3" s="4">
        <v>2.56</v>
      </c>
      <c r="I3" s="4">
        <v>2.2999999999999998</v>
      </c>
      <c r="J3" s="4">
        <v>2.02</v>
      </c>
      <c r="K3" s="4">
        <v>2.02</v>
      </c>
      <c r="L3" s="4">
        <v>1.92</v>
      </c>
      <c r="M3" s="4">
        <v>1.65</v>
      </c>
      <c r="N3" s="4">
        <v>2.06</v>
      </c>
      <c r="O3" s="4">
        <v>1.71</v>
      </c>
      <c r="P3" s="4">
        <v>1.99</v>
      </c>
      <c r="Q3" s="4">
        <v>2.48</v>
      </c>
      <c r="R3" s="4">
        <v>2.06</v>
      </c>
      <c r="S3" s="4">
        <v>2.06</v>
      </c>
      <c r="T3" s="4">
        <v>2.8</v>
      </c>
      <c r="U3" s="4">
        <v>2.8</v>
      </c>
      <c r="V3" s="4">
        <v>3.36</v>
      </c>
      <c r="W3" s="4">
        <v>4.57</v>
      </c>
      <c r="X3" s="4">
        <v>6.21</v>
      </c>
      <c r="Y3" s="4">
        <v>5.71</v>
      </c>
      <c r="Z3" s="4">
        <v>7.17</v>
      </c>
      <c r="AA3" s="4">
        <v>8.2799999999999994</v>
      </c>
      <c r="AB3" s="4">
        <v>4.2699999999999996</v>
      </c>
      <c r="AC3" s="4">
        <v>4.7300000000000004</v>
      </c>
      <c r="AD3" s="4">
        <v>6.98</v>
      </c>
      <c r="AE3" s="4">
        <v>8.15</v>
      </c>
      <c r="AF3" s="4">
        <v>4.46</v>
      </c>
      <c r="AG3" s="4">
        <v>5.62</v>
      </c>
      <c r="AH3" s="4">
        <v>5.89</v>
      </c>
      <c r="AI3" s="4">
        <v>5.89</v>
      </c>
      <c r="AJ3" s="4">
        <v>7</v>
      </c>
      <c r="AK3" s="4">
        <v>9.1</v>
      </c>
      <c r="AL3" s="4">
        <v>13</v>
      </c>
      <c r="AM3" s="4">
        <v>16.399999999999999</v>
      </c>
      <c r="AN3" s="4">
        <v>20.8</v>
      </c>
      <c r="AO3" s="4">
        <v>28.1</v>
      </c>
      <c r="AP3" s="4">
        <v>36.700000000000003</v>
      </c>
      <c r="AQ3" s="4">
        <v>48.6</v>
      </c>
      <c r="AR3" s="4">
        <v>5.95</v>
      </c>
      <c r="AS3" s="4">
        <v>7.46</v>
      </c>
      <c r="AT3" s="4">
        <v>8.0399999999999991</v>
      </c>
      <c r="AU3" s="4">
        <v>8.0500000000000007</v>
      </c>
      <c r="AV3" s="4">
        <v>5.44</v>
      </c>
      <c r="AW3" s="4">
        <v>6.4</v>
      </c>
      <c r="AX3" s="4">
        <v>8.41</v>
      </c>
      <c r="AY3" s="4">
        <v>8.73</v>
      </c>
      <c r="AZ3" s="8">
        <f>11.46*15/12</f>
        <v>14.325000000000001</v>
      </c>
      <c r="BA3" s="4">
        <v>10.1</v>
      </c>
      <c r="BB3" s="4">
        <v>10.632460314483694</v>
      </c>
      <c r="BC3" s="4">
        <v>12.910681804192876</v>
      </c>
      <c r="BD3" s="4">
        <v>17.706492620939041</v>
      </c>
      <c r="BE3" s="4">
        <v>18.243754403218816</v>
      </c>
      <c r="BF3" s="4">
        <v>20.167094454912409</v>
      </c>
      <c r="BG3" s="4">
        <v>19.182628956525186</v>
      </c>
      <c r="BH3" s="4">
        <v>20.68057729373179</v>
      </c>
      <c r="BI3" s="4">
        <v>24.088383833947059</v>
      </c>
      <c r="BJ3" s="4">
        <v>27.966866912713655</v>
      </c>
    </row>
    <row r="4" spans="1:62" x14ac:dyDescent="0.25">
      <c r="A4" t="s">
        <v>12</v>
      </c>
      <c r="B4" t="s">
        <v>34</v>
      </c>
      <c r="C4" t="s">
        <v>34</v>
      </c>
      <c r="D4" s="4">
        <v>13.36898395721925</v>
      </c>
      <c r="E4" s="4">
        <v>18.024691358024693</v>
      </c>
      <c r="F4" s="4">
        <v>16.071428571428573</v>
      </c>
      <c r="G4" s="4">
        <v>22.452229299363058</v>
      </c>
      <c r="H4" s="4">
        <v>10.3515625</v>
      </c>
      <c r="I4" s="4">
        <v>8.6956521739130448</v>
      </c>
      <c r="J4" s="4">
        <v>9.1683168316831676</v>
      </c>
      <c r="K4" s="4">
        <v>9.6039603960396036</v>
      </c>
      <c r="L4" s="4">
        <v>12.25</v>
      </c>
      <c r="M4" s="4">
        <v>14.084848484848484</v>
      </c>
      <c r="N4" s="4">
        <v>11.16504854368932</v>
      </c>
      <c r="O4" s="4">
        <v>12.72514619883041</v>
      </c>
      <c r="P4" s="4">
        <v>10.814070351758794</v>
      </c>
      <c r="Q4" s="4">
        <v>11.592741935483872</v>
      </c>
      <c r="R4" s="4">
        <v>8.7378640776699026</v>
      </c>
      <c r="S4" s="4">
        <v>12.621359223300971</v>
      </c>
      <c r="T4" s="4">
        <v>7.7678571428571432</v>
      </c>
      <c r="U4" s="4">
        <v>9.7321428571428577</v>
      </c>
      <c r="V4" s="4">
        <v>9.4494047619047628</v>
      </c>
      <c r="W4" s="4">
        <v>7.7680525164113785</v>
      </c>
      <c r="X4" s="4">
        <v>6.9243156199677935</v>
      </c>
      <c r="Y4" s="4">
        <v>8.7565674255691768</v>
      </c>
      <c r="Z4" s="4">
        <v>7.2873082287308231</v>
      </c>
      <c r="AA4" s="4">
        <v>4.9214975845410631</v>
      </c>
      <c r="AB4" s="4">
        <v>13.014051522248245</v>
      </c>
      <c r="AC4" s="4">
        <v>31.712473572938688</v>
      </c>
      <c r="AD4" s="4">
        <v>26.361031518624639</v>
      </c>
      <c r="AE4" s="4">
        <v>8.0368098159509191</v>
      </c>
      <c r="AF4" s="4">
        <v>19.394618834080717</v>
      </c>
      <c r="AG4" s="4">
        <v>18.95017793594306</v>
      </c>
      <c r="AH4" s="4">
        <v>28.353140916808151</v>
      </c>
      <c r="AI4" s="4">
        <v>73.00509337860781</v>
      </c>
      <c r="AJ4" s="4">
        <v>49.285714285714285</v>
      </c>
      <c r="AK4" s="4">
        <v>81.318681318681328</v>
      </c>
      <c r="AL4" s="4">
        <v>43.07692307692308</v>
      </c>
      <c r="AM4" s="4">
        <v>43.292682926829272</v>
      </c>
      <c r="AN4" s="4">
        <v>45.13461538461538</v>
      </c>
      <c r="AO4" s="4">
        <v>56.423487544483983</v>
      </c>
      <c r="AP4" s="4">
        <v>61.689373297002717</v>
      </c>
      <c r="AQ4" s="4">
        <v>50.205761316872426</v>
      </c>
      <c r="AR4" s="4">
        <v>36.764705882352942</v>
      </c>
      <c r="AS4" s="4">
        <v>30.207774798927613</v>
      </c>
      <c r="AT4" s="4">
        <v>18.401741293532339</v>
      </c>
      <c r="AU4" s="4">
        <v>19.161490683229811</v>
      </c>
      <c r="AV4" s="4">
        <v>24.21875</v>
      </c>
      <c r="AW4" s="4">
        <v>42.546875</v>
      </c>
      <c r="AX4" s="4">
        <v>24.405469678953626</v>
      </c>
      <c r="AY4" s="4">
        <v>26.197021764032069</v>
      </c>
      <c r="AZ4" s="4">
        <v>20.785340314136125</v>
      </c>
      <c r="BA4" s="4">
        <v>23.633663366336634</v>
      </c>
      <c r="BB4" s="4">
        <v>26.767087915890333</v>
      </c>
      <c r="BC4" s="4">
        <v>31.748904218743952</v>
      </c>
      <c r="BD4" s="4">
        <v>26.323677420383497</v>
      </c>
      <c r="BE4" s="4">
        <v>33.088035864673536</v>
      </c>
      <c r="BF4" s="4">
        <v>43.283379365904359</v>
      </c>
      <c r="BG4" s="4">
        <v>45.327467990472172</v>
      </c>
      <c r="BH4" s="4">
        <v>43.990551476323731</v>
      </c>
      <c r="BI4" s="4">
        <v>55.458266075840051</v>
      </c>
      <c r="BJ4" s="4">
        <v>61.065116994697718</v>
      </c>
    </row>
    <row r="5" spans="1:62" x14ac:dyDescent="0.25">
      <c r="A5" t="s">
        <v>13</v>
      </c>
      <c r="B5" s="15">
        <v>7.7419354838709681E-2</v>
      </c>
      <c r="C5" s="15">
        <v>6.5822784810126586E-2</v>
      </c>
      <c r="D5" s="15">
        <v>5.2000000000000005E-2</v>
      </c>
      <c r="E5" s="15">
        <v>1.643835616438356E-2</v>
      </c>
      <c r="F5" s="15">
        <v>3.111111111111111E-2</v>
      </c>
      <c r="G5" s="15">
        <v>3.9716312056737584E-2</v>
      </c>
      <c r="H5" s="15">
        <v>5.2830188679245278E-2</v>
      </c>
      <c r="I5" s="15">
        <v>6.9999999999999993E-2</v>
      </c>
      <c r="J5" s="15">
        <v>7.5593952483801297E-2</v>
      </c>
      <c r="K5" s="15">
        <v>7.2164948453608255E-2</v>
      </c>
      <c r="L5" s="15">
        <v>5.9523809523809521E-2</v>
      </c>
      <c r="M5" s="15">
        <v>6.0240963855421686E-2</v>
      </c>
      <c r="N5" s="15">
        <v>6.08695652173913E-2</v>
      </c>
      <c r="O5" s="15">
        <v>6.8933823529411756E-2</v>
      </c>
      <c r="P5" s="15">
        <v>7.434944237918216E-2</v>
      </c>
      <c r="Q5" s="15">
        <v>6.2608695652173918E-2</v>
      </c>
      <c r="R5" s="15">
        <v>8.611111111111111E-2</v>
      </c>
      <c r="S5" s="15">
        <v>6.9230769230769235E-2</v>
      </c>
      <c r="T5" s="15">
        <v>9.1954022988505746E-2</v>
      </c>
      <c r="U5" s="15">
        <v>7.3394495412844041E-2</v>
      </c>
      <c r="V5" s="15">
        <v>6.2992125984251968E-2</v>
      </c>
      <c r="W5" s="15">
        <v>7.0422535211267609E-2</v>
      </c>
      <c r="X5" s="15">
        <v>5.8139534883720929E-2</v>
      </c>
      <c r="Y5" s="15">
        <v>0.05</v>
      </c>
      <c r="Z5" s="15">
        <v>4.3062200956937802E-2</v>
      </c>
      <c r="AA5" s="15">
        <v>5.8895705521472393E-2</v>
      </c>
      <c r="AB5" s="15">
        <v>5.3985963649451144E-2</v>
      </c>
      <c r="AC5" s="15">
        <v>1.6666666666666666E-2</v>
      </c>
      <c r="AD5" s="15">
        <v>1.7391304347826087E-2</v>
      </c>
      <c r="AE5" s="15">
        <v>4.8854961832061068E-2</v>
      </c>
      <c r="AF5" s="15">
        <v>4.046242774566474E-2</v>
      </c>
      <c r="AG5" s="15">
        <v>3.9436619718309862E-2</v>
      </c>
      <c r="AH5" s="15">
        <v>2.3053892215568864E-2</v>
      </c>
      <c r="AI5" s="15">
        <v>0</v>
      </c>
      <c r="AJ5" s="15">
        <v>1.2173913043478261E-2</v>
      </c>
      <c r="AK5" s="15">
        <v>7.5675675675675675E-3</v>
      </c>
      <c r="AL5" s="15">
        <v>1.4285714285714285E-2</v>
      </c>
      <c r="AM5" s="15">
        <v>1.4084507042253521E-2</v>
      </c>
      <c r="AN5" s="15">
        <v>1.3314870046868344E-2</v>
      </c>
      <c r="AO5" s="15">
        <v>1.0722169662567014E-2</v>
      </c>
      <c r="AP5" s="15">
        <v>9.7173144876325085E-3</v>
      </c>
      <c r="AQ5" s="15">
        <v>1.1885245901639344E-2</v>
      </c>
      <c r="AR5" s="15">
        <v>1.6E-2</v>
      </c>
      <c r="AS5" s="15">
        <v>2.218770800976259E-2</v>
      </c>
      <c r="AT5" s="15">
        <v>3.4876647516052725E-2</v>
      </c>
      <c r="AU5" s="15">
        <v>3.5656401944894653E-2</v>
      </c>
      <c r="AV5" s="15">
        <v>3.7950664136622389E-2</v>
      </c>
      <c r="AW5" s="15">
        <v>1.8362100624311421E-2</v>
      </c>
      <c r="AX5" s="15">
        <v>2.9232643118148598E-2</v>
      </c>
      <c r="AY5" s="15">
        <v>3.9352864013992128E-2</v>
      </c>
      <c r="AZ5" s="15">
        <v>0</v>
      </c>
      <c r="BA5" s="15">
        <v>3.1420192710515292E-2</v>
      </c>
      <c r="BB5" s="15">
        <v>2.2839072382290933E-2</v>
      </c>
      <c r="BC5" s="15">
        <v>1.5857526225908761E-2</v>
      </c>
      <c r="BD5" s="15">
        <v>1.6090967603518556E-2</v>
      </c>
      <c r="BE5" s="15">
        <v>3.0646898036941938E-2</v>
      </c>
      <c r="BF5" s="15">
        <v>1.489288578302211E-2</v>
      </c>
      <c r="BG5" s="15">
        <v>1.7251293847038527E-2</v>
      </c>
      <c r="BH5" s="15">
        <v>1.7587249244297883E-2</v>
      </c>
      <c r="BI5" s="15">
        <v>1.2725503405943557E-2</v>
      </c>
      <c r="BJ5" s="15">
        <v>1.1710973181871413E-2</v>
      </c>
    </row>
    <row r="6" spans="1:62" x14ac:dyDescent="0.25">
      <c r="A6" t="s">
        <v>35</v>
      </c>
      <c r="D6" s="15">
        <f>D3/D2</f>
        <v>0.2324425108763207</v>
      </c>
      <c r="E6" s="15">
        <f t="shared" ref="E6:BJ6" si="0">E3/E2</f>
        <v>0.20663265306122447</v>
      </c>
      <c r="F6" s="15">
        <f t="shared" si="0"/>
        <v>0.21260440394836749</v>
      </c>
      <c r="G6" s="15">
        <f t="shared" si="0"/>
        <v>0.11603843311160385</v>
      </c>
      <c r="H6" s="15">
        <f t="shared" si="0"/>
        <v>0.18977020014825796</v>
      </c>
      <c r="I6" s="15">
        <f t="shared" si="0"/>
        <v>0.15171503957783639</v>
      </c>
      <c r="J6" s="15">
        <f t="shared" si="0"/>
        <v>0.1193853427895981</v>
      </c>
      <c r="K6" s="15">
        <f t="shared" si="0"/>
        <v>0.13959917069799585</v>
      </c>
      <c r="L6" s="15">
        <f t="shared" si="0"/>
        <v>0.12782956058588549</v>
      </c>
      <c r="M6" s="15">
        <f t="shared" si="0"/>
        <v>0.13157894736842105</v>
      </c>
      <c r="N6" s="15">
        <f t="shared" si="0"/>
        <v>0.15442278860569716</v>
      </c>
      <c r="O6" s="15">
        <f t="shared" si="0"/>
        <v>0.12490869247626005</v>
      </c>
      <c r="P6" s="15">
        <f t="shared" si="0"/>
        <v>0.14043754410726889</v>
      </c>
      <c r="Q6" s="15">
        <f t="shared" si="0"/>
        <v>9.1310751104565532E-2</v>
      </c>
      <c r="R6" s="15">
        <f t="shared" si="0"/>
        <v>8.6336965632858351E-2</v>
      </c>
      <c r="S6" s="15">
        <f t="shared" si="0"/>
        <v>8.6336965632858351E-2</v>
      </c>
      <c r="T6" s="15">
        <f t="shared" si="0"/>
        <v>0.110062893081761</v>
      </c>
      <c r="U6" s="15">
        <f t="shared" si="0"/>
        <v>0.110062893081761</v>
      </c>
      <c r="V6" s="15">
        <f t="shared" si="0"/>
        <v>0.15627906976744185</v>
      </c>
      <c r="W6" s="15">
        <f t="shared" si="0"/>
        <v>0.21245932124593211</v>
      </c>
      <c r="X6" s="15">
        <f t="shared" si="0"/>
        <v>0.24267291910902697</v>
      </c>
      <c r="Y6" s="15">
        <f t="shared" si="0"/>
        <v>0.19154646091915464</v>
      </c>
      <c r="Z6" s="15">
        <f t="shared" si="0"/>
        <v>0.21402985074626865</v>
      </c>
      <c r="AA6" s="15">
        <f t="shared" si="0"/>
        <v>0.21047280122013215</v>
      </c>
      <c r="AB6" s="15">
        <f t="shared" si="0"/>
        <v>0.17608247422680412</v>
      </c>
      <c r="AC6" s="15">
        <f t="shared" si="0"/>
        <v>0.17781954887218046</v>
      </c>
      <c r="AD6" s="15">
        <f t="shared" si="0"/>
        <v>0.22825376062786137</v>
      </c>
      <c r="AE6" s="15">
        <f t="shared" si="0"/>
        <v>0.23029104266742018</v>
      </c>
      <c r="AF6" s="15">
        <f t="shared" si="0"/>
        <v>0.22685656154628686</v>
      </c>
      <c r="AG6" s="15">
        <f t="shared" si="0"/>
        <v>0.2545289855072464</v>
      </c>
      <c r="AH6" s="15">
        <f t="shared" si="0"/>
        <v>0.24050632911392406</v>
      </c>
      <c r="AI6" s="15">
        <f t="shared" si="0"/>
        <v>0.24050632911392406</v>
      </c>
      <c r="AJ6" s="15">
        <f t="shared" si="0"/>
        <v>0.3376748673420164</v>
      </c>
      <c r="AK6" s="15">
        <f t="shared" si="0"/>
        <v>0.43897732754462132</v>
      </c>
      <c r="AL6" s="15">
        <f t="shared" si="0"/>
        <v>0.35500873183963139</v>
      </c>
      <c r="AM6" s="15">
        <f t="shared" si="0"/>
        <v>0.37472206555116871</v>
      </c>
      <c r="AN6" s="15">
        <f t="shared" si="0"/>
        <v>0.41781247163474627</v>
      </c>
      <c r="AO6" s="15">
        <f t="shared" si="0"/>
        <v>0.44365255648038054</v>
      </c>
      <c r="AP6" s="15">
        <f t="shared" si="0"/>
        <v>0.47040734838269038</v>
      </c>
      <c r="AQ6" s="15">
        <f t="shared" si="0"/>
        <v>0.50849234046194958</v>
      </c>
      <c r="AR6" s="15">
        <f t="shared" si="0"/>
        <v>0.5262223597591853</v>
      </c>
      <c r="AS6" s="15">
        <f t="shared" si="0"/>
        <v>0.53950803136981751</v>
      </c>
      <c r="AT6" s="15">
        <f t="shared" si="0"/>
        <v>0.48369163156930961</v>
      </c>
      <c r="AU6" s="15">
        <f t="shared" si="0"/>
        <v>0.82851705693124866</v>
      </c>
      <c r="AV6" s="15">
        <f t="shared" si="0"/>
        <v>0.57220197734038636</v>
      </c>
      <c r="AW6" s="15">
        <f t="shared" si="0"/>
        <v>0.61101482464586532</v>
      </c>
      <c r="AX6" s="15">
        <f t="shared" si="0"/>
        <v>0.68144872938766066</v>
      </c>
      <c r="AY6" s="15">
        <f t="shared" si="0"/>
        <v>1.3207549870416821</v>
      </c>
      <c r="AZ6" s="15">
        <f t="shared" si="0"/>
        <v>1.5147667243913443</v>
      </c>
      <c r="BA6" s="15">
        <f t="shared" si="0"/>
        <v>0.85291269276026505</v>
      </c>
      <c r="BB6" s="15">
        <f t="shared" si="0"/>
        <v>0.8717244425107662</v>
      </c>
      <c r="BC6" s="15">
        <f t="shared" si="0"/>
        <v>0.79434667113619939</v>
      </c>
      <c r="BD6" s="15">
        <f t="shared" si="0"/>
        <v>1.4317973131333124</v>
      </c>
      <c r="BE6" s="15">
        <f t="shared" si="0"/>
        <v>1.2039198620844438</v>
      </c>
      <c r="BF6" s="15">
        <f t="shared" si="0"/>
        <v>1.1715021729195665</v>
      </c>
      <c r="BG6" s="15">
        <f t="shared" si="0"/>
        <v>0.66105108235482168</v>
      </c>
      <c r="BH6" s="15">
        <f t="shared" si="0"/>
        <v>0.68963020581758383</v>
      </c>
      <c r="BI6" s="15">
        <f t="shared" si="0"/>
        <v>0.73691396015556565</v>
      </c>
      <c r="BJ6" s="15">
        <f t="shared" si="0"/>
        <v>0.79039406797486145</v>
      </c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K72"/>
  <sheetViews>
    <sheetView workbookViewId="0">
      <pane xSplit="1" ySplit="1" topLeftCell="AT65" activePane="bottomRight" state="frozen"/>
      <selection pane="topRight" activeCell="B1" sqref="B1"/>
      <selection pane="bottomLeft" activeCell="A2" sqref="A2"/>
      <selection pane="bottomRight" activeCell="B67" sqref="B67:BK72"/>
    </sheetView>
  </sheetViews>
  <sheetFormatPr defaultRowHeight="15" x14ac:dyDescent="0.25"/>
  <cols>
    <col min="1" max="1" width="10.42578125" bestFit="1" customWidth="1"/>
    <col min="2" max="2" width="10.42578125" customWidth="1"/>
    <col min="3" max="13" width="9.7109375" customWidth="1"/>
    <col min="14" max="14" width="9.7109375" style="1" customWidth="1"/>
    <col min="15" max="21" width="9.7109375" customWidth="1"/>
    <col min="22" max="22" width="9.7109375" bestFit="1" customWidth="1"/>
    <col min="23" max="23" width="9.7109375" customWidth="1"/>
    <col min="24" max="26" width="9.7109375" bestFit="1" customWidth="1"/>
    <col min="27" max="27" width="9.7109375" customWidth="1"/>
    <col min="28" max="52" width="9.7109375" bestFit="1" customWidth="1"/>
    <col min="53" max="63" width="9.85546875" bestFit="1" customWidth="1"/>
  </cols>
  <sheetData>
    <row r="1" spans="1:2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s="1" t="s">
        <v>13</v>
      </c>
      <c r="O1" t="s">
        <v>14</v>
      </c>
      <c r="P1" t="s">
        <v>15</v>
      </c>
      <c r="R1" t="s">
        <v>16</v>
      </c>
      <c r="S1" t="s">
        <v>17</v>
      </c>
      <c r="T1" t="s">
        <v>35</v>
      </c>
      <c r="X1" t="s">
        <v>32</v>
      </c>
      <c r="Y1" t="s">
        <v>18</v>
      </c>
      <c r="Z1" t="s">
        <v>19</v>
      </c>
      <c r="AA1" t="s">
        <v>33</v>
      </c>
    </row>
    <row r="2" spans="1:27" hidden="1" x14ac:dyDescent="0.25">
      <c r="A2" s="2">
        <v>21639</v>
      </c>
      <c r="B2" s="2">
        <v>21550</v>
      </c>
      <c r="C2">
        <v>2.4</v>
      </c>
      <c r="D2" s="2">
        <v>21677</v>
      </c>
      <c r="E2">
        <v>10</v>
      </c>
      <c r="F2">
        <v>31</v>
      </c>
      <c r="G2" t="s">
        <v>34</v>
      </c>
      <c r="H2" t="s">
        <v>34</v>
      </c>
      <c r="I2" t="s">
        <v>34</v>
      </c>
      <c r="J2" t="s">
        <v>34</v>
      </c>
      <c r="K2" t="s">
        <v>34</v>
      </c>
      <c r="L2" t="s">
        <v>34</v>
      </c>
      <c r="M2" t="s">
        <v>34</v>
      </c>
      <c r="N2" s="1">
        <f>C2/F2</f>
        <v>7.7419354838709681E-2</v>
      </c>
      <c r="W2" s="2">
        <v>21639</v>
      </c>
      <c r="X2">
        <f>-F2</f>
        <v>-31</v>
      </c>
      <c r="Y2" t="s">
        <v>21</v>
      </c>
      <c r="Z2">
        <v>100</v>
      </c>
      <c r="AA2" s="3">
        <f>X2*Z2</f>
        <v>-3100</v>
      </c>
    </row>
    <row r="3" spans="1:27" hidden="1" x14ac:dyDescent="0.25">
      <c r="A3" s="2">
        <v>22006</v>
      </c>
      <c r="B3" s="2">
        <v>21915</v>
      </c>
      <c r="C3">
        <v>2.6</v>
      </c>
      <c r="D3" s="2">
        <v>22013</v>
      </c>
      <c r="E3">
        <v>10</v>
      </c>
      <c r="F3">
        <v>39.5</v>
      </c>
      <c r="G3" t="s">
        <v>34</v>
      </c>
      <c r="H3" t="s">
        <v>34</v>
      </c>
      <c r="I3" t="s">
        <v>34</v>
      </c>
      <c r="J3" t="s">
        <v>34</v>
      </c>
      <c r="K3" t="s">
        <v>34</v>
      </c>
      <c r="L3" t="s">
        <v>34</v>
      </c>
      <c r="M3" t="s">
        <v>34</v>
      </c>
      <c r="N3" s="1">
        <f t="shared" ref="N3:N54" si="0">C3/F3</f>
        <v>6.5822784810126586E-2</v>
      </c>
      <c r="W3" s="2">
        <v>21823</v>
      </c>
      <c r="X3">
        <f>C2</f>
        <v>2.4</v>
      </c>
      <c r="Y3" t="s">
        <v>22</v>
      </c>
      <c r="Z3">
        <v>100</v>
      </c>
      <c r="AA3" s="3">
        <f>X3*Z3</f>
        <v>240</v>
      </c>
    </row>
    <row r="4" spans="1:27" x14ac:dyDescent="0.25">
      <c r="A4" s="2">
        <v>22356</v>
      </c>
      <c r="B4" s="2">
        <v>22281</v>
      </c>
      <c r="C4">
        <v>2.6</v>
      </c>
      <c r="D4" s="2"/>
      <c r="E4">
        <v>10</v>
      </c>
      <c r="F4">
        <v>50</v>
      </c>
      <c r="G4">
        <v>57710</v>
      </c>
      <c r="H4">
        <v>20419</v>
      </c>
      <c r="I4">
        <v>33918</v>
      </c>
      <c r="J4">
        <v>55700</v>
      </c>
      <c r="K4">
        <v>16.09</v>
      </c>
      <c r="L4">
        <v>3.74</v>
      </c>
      <c r="M4" s="4">
        <f t="shared" ref="M4:M54" si="1">F4/L4</f>
        <v>13.36898395721925</v>
      </c>
      <c r="N4" s="1">
        <f t="shared" si="0"/>
        <v>5.2000000000000005E-2</v>
      </c>
      <c r="T4" s="15">
        <f>L4/K4</f>
        <v>0.2324425108763207</v>
      </c>
      <c r="W4" s="2">
        <v>22189</v>
      </c>
      <c r="X4">
        <f t="shared" ref="X4:X35" si="2">C3</f>
        <v>2.6</v>
      </c>
      <c r="Y4" t="s">
        <v>22</v>
      </c>
      <c r="Z4">
        <v>100</v>
      </c>
      <c r="AA4" s="3">
        <f t="shared" ref="AA4:AA63" si="3">X4*Z4</f>
        <v>260</v>
      </c>
    </row>
    <row r="5" spans="1:27" x14ac:dyDescent="0.25">
      <c r="A5" s="2">
        <v>22735</v>
      </c>
      <c r="B5" s="2">
        <v>22646</v>
      </c>
      <c r="C5">
        <v>1.2</v>
      </c>
      <c r="E5">
        <v>10</v>
      </c>
      <c r="F5">
        <v>73</v>
      </c>
      <c r="G5">
        <v>68907</v>
      </c>
      <c r="H5">
        <v>25860</v>
      </c>
      <c r="I5">
        <v>53697</v>
      </c>
      <c r="J5">
        <v>55700</v>
      </c>
      <c r="K5">
        <v>19.600000000000001</v>
      </c>
      <c r="L5">
        <v>4.05</v>
      </c>
      <c r="M5" s="4">
        <f t="shared" si="1"/>
        <v>18.024691358024693</v>
      </c>
      <c r="N5" s="1">
        <f t="shared" si="0"/>
        <v>1.643835616438356E-2</v>
      </c>
      <c r="T5" s="15">
        <f t="shared" ref="T5:T62" si="4">L5/K5</f>
        <v>0.20663265306122447</v>
      </c>
      <c r="W5" s="2">
        <v>22554</v>
      </c>
      <c r="X5">
        <f t="shared" si="2"/>
        <v>2.6</v>
      </c>
      <c r="Y5" t="s">
        <v>22</v>
      </c>
      <c r="Z5">
        <v>100</v>
      </c>
      <c r="AA5" s="3">
        <f t="shared" si="3"/>
        <v>260</v>
      </c>
    </row>
    <row r="6" spans="1:27" x14ac:dyDescent="0.25">
      <c r="A6" s="2">
        <v>23092</v>
      </c>
      <c r="B6" s="2">
        <v>23011</v>
      </c>
      <c r="C6">
        <v>1.4</v>
      </c>
      <c r="E6">
        <v>10</v>
      </c>
      <c r="F6" s="5">
        <v>45</v>
      </c>
      <c r="G6">
        <v>68284</v>
      </c>
      <c r="H6">
        <v>25860</v>
      </c>
      <c r="I6">
        <v>26128</v>
      </c>
      <c r="J6">
        <v>82436</v>
      </c>
      <c r="K6">
        <v>13.17</v>
      </c>
      <c r="L6">
        <v>2.8</v>
      </c>
      <c r="M6" s="4">
        <f t="shared" si="1"/>
        <v>16.071428571428573</v>
      </c>
      <c r="N6" s="1">
        <f t="shared" si="0"/>
        <v>3.111111111111111E-2</v>
      </c>
      <c r="O6" t="s">
        <v>23</v>
      </c>
      <c r="P6" t="s">
        <v>24</v>
      </c>
      <c r="Q6">
        <f>J6/J5-1</f>
        <v>0.48</v>
      </c>
      <c r="R6">
        <f>I5-I6</f>
        <v>27569</v>
      </c>
      <c r="S6">
        <f>R6+J5</f>
        <v>83269</v>
      </c>
      <c r="T6" s="15">
        <f t="shared" si="4"/>
        <v>0.21260440394836749</v>
      </c>
      <c r="W6" s="2">
        <v>22919</v>
      </c>
      <c r="X6">
        <f t="shared" si="2"/>
        <v>1.2</v>
      </c>
      <c r="Y6" t="s">
        <v>22</v>
      </c>
      <c r="Z6">
        <f>Z5*1.1</f>
        <v>110.00000000000001</v>
      </c>
      <c r="AA6" s="3">
        <f t="shared" si="3"/>
        <v>132</v>
      </c>
    </row>
    <row r="7" spans="1:27" x14ac:dyDescent="0.25">
      <c r="A7" s="2">
        <v>23487</v>
      </c>
      <c r="B7" s="2">
        <v>23376</v>
      </c>
      <c r="C7">
        <v>1.4</v>
      </c>
      <c r="E7">
        <v>10</v>
      </c>
      <c r="F7">
        <v>35.25</v>
      </c>
      <c r="G7">
        <v>75241</v>
      </c>
      <c r="H7">
        <v>29186</v>
      </c>
      <c r="I7">
        <v>29137</v>
      </c>
      <c r="J7">
        <v>82436</v>
      </c>
      <c r="K7">
        <v>13.53</v>
      </c>
      <c r="L7">
        <v>1.57</v>
      </c>
      <c r="M7" s="4">
        <f t="shared" si="1"/>
        <v>22.452229299363058</v>
      </c>
      <c r="N7" s="1">
        <f t="shared" si="0"/>
        <v>3.9716312056737584E-2</v>
      </c>
      <c r="S7">
        <f>S6-J6</f>
        <v>833</v>
      </c>
      <c r="T7" s="15">
        <f t="shared" si="4"/>
        <v>0.11603843311160385</v>
      </c>
      <c r="W7" s="2">
        <v>23284</v>
      </c>
      <c r="X7">
        <f t="shared" si="2"/>
        <v>1.4</v>
      </c>
      <c r="Y7" t="s">
        <v>22</v>
      </c>
      <c r="Z7">
        <f>Z6</f>
        <v>110.00000000000001</v>
      </c>
      <c r="AA7" s="3">
        <f t="shared" si="3"/>
        <v>154</v>
      </c>
    </row>
    <row r="8" spans="1:27" x14ac:dyDescent="0.25">
      <c r="A8" s="2">
        <v>23820</v>
      </c>
      <c r="B8" s="2">
        <v>23742</v>
      </c>
      <c r="C8">
        <v>1.4</v>
      </c>
      <c r="E8">
        <v>10</v>
      </c>
      <c r="F8">
        <v>26.5</v>
      </c>
      <c r="G8">
        <v>93046</v>
      </c>
      <c r="H8">
        <v>33181</v>
      </c>
      <c r="I8">
        <v>28794</v>
      </c>
      <c r="J8">
        <v>82436</v>
      </c>
      <c r="K8">
        <v>13.49</v>
      </c>
      <c r="L8">
        <v>2.56</v>
      </c>
      <c r="M8" s="4">
        <f t="shared" si="1"/>
        <v>10.3515625</v>
      </c>
      <c r="N8" s="1">
        <f t="shared" si="0"/>
        <v>5.2830188679245278E-2</v>
      </c>
      <c r="T8" s="15">
        <f t="shared" si="4"/>
        <v>0.18977020014825796</v>
      </c>
      <c r="W8" s="2">
        <v>23650</v>
      </c>
      <c r="X8">
        <f t="shared" si="2"/>
        <v>1.4</v>
      </c>
      <c r="Y8" t="s">
        <v>22</v>
      </c>
      <c r="Z8">
        <f t="shared" ref="Z8:Z9" si="5">Z7</f>
        <v>110.00000000000001</v>
      </c>
      <c r="AA8" s="3">
        <f t="shared" si="3"/>
        <v>154</v>
      </c>
    </row>
    <row r="9" spans="1:27" x14ac:dyDescent="0.25">
      <c r="A9" s="2">
        <v>24184</v>
      </c>
      <c r="B9" s="2">
        <v>24107</v>
      </c>
      <c r="C9">
        <v>1.4</v>
      </c>
      <c r="E9">
        <v>10</v>
      </c>
      <c r="F9">
        <v>20</v>
      </c>
      <c r="G9">
        <v>106132</v>
      </c>
      <c r="H9">
        <v>37388</v>
      </c>
      <c r="I9">
        <v>42496</v>
      </c>
      <c r="J9">
        <v>82436</v>
      </c>
      <c r="K9">
        <v>15.16</v>
      </c>
      <c r="L9">
        <v>2.2999999999999998</v>
      </c>
      <c r="M9" s="4">
        <f t="shared" si="1"/>
        <v>8.6956521739130448</v>
      </c>
      <c r="N9" s="1">
        <f t="shared" si="0"/>
        <v>6.9999999999999993E-2</v>
      </c>
      <c r="T9" s="15">
        <f t="shared" si="4"/>
        <v>0.15171503957783639</v>
      </c>
      <c r="W9" s="2">
        <v>24015</v>
      </c>
      <c r="X9">
        <f t="shared" si="2"/>
        <v>1.4</v>
      </c>
      <c r="Y9" t="s">
        <v>22</v>
      </c>
      <c r="Z9">
        <f t="shared" si="5"/>
        <v>110.00000000000001</v>
      </c>
      <c r="AA9" s="3">
        <f t="shared" si="3"/>
        <v>154</v>
      </c>
    </row>
    <row r="10" spans="1:27" x14ac:dyDescent="0.25">
      <c r="A10" s="2">
        <v>24554</v>
      </c>
      <c r="B10" s="2">
        <v>24472</v>
      </c>
      <c r="C10">
        <v>1.4</v>
      </c>
      <c r="E10">
        <v>10</v>
      </c>
      <c r="F10">
        <v>18.52</v>
      </c>
      <c r="G10">
        <v>120515</v>
      </c>
      <c r="H10">
        <v>44003</v>
      </c>
      <c r="I10">
        <v>63231</v>
      </c>
      <c r="J10">
        <v>91413</v>
      </c>
      <c r="K10">
        <v>16.920000000000002</v>
      </c>
      <c r="L10">
        <v>2.02</v>
      </c>
      <c r="M10" s="4">
        <f t="shared" si="1"/>
        <v>9.1683168316831676</v>
      </c>
      <c r="N10" s="1">
        <f t="shared" si="0"/>
        <v>7.5593952483801297E-2</v>
      </c>
      <c r="O10" t="s">
        <v>25</v>
      </c>
      <c r="Q10">
        <f>J10/J9-1</f>
        <v>0.1088965985734387</v>
      </c>
      <c r="T10" s="15">
        <f t="shared" si="4"/>
        <v>0.1193853427895981</v>
      </c>
      <c r="W10" s="2">
        <v>24380</v>
      </c>
      <c r="X10">
        <f t="shared" si="2"/>
        <v>1.4</v>
      </c>
      <c r="Y10" t="s">
        <v>22</v>
      </c>
      <c r="Z10">
        <f>ROUNDDOWN(Z9*1.1,0)</f>
        <v>121</v>
      </c>
      <c r="AA10" s="3">
        <f t="shared" si="3"/>
        <v>169.39999999999998</v>
      </c>
    </row>
    <row r="11" spans="1:27" x14ac:dyDescent="0.25">
      <c r="A11" s="2">
        <v>24925</v>
      </c>
      <c r="B11" s="2">
        <v>24837</v>
      </c>
      <c r="C11">
        <v>1.4</v>
      </c>
      <c r="E11">
        <v>10</v>
      </c>
      <c r="F11">
        <v>19.399999999999999</v>
      </c>
      <c r="G11">
        <v>135258</v>
      </c>
      <c r="H11">
        <v>51187</v>
      </c>
      <c r="I11">
        <v>52318</v>
      </c>
      <c r="J11">
        <v>115563</v>
      </c>
      <c r="K11">
        <v>14.47</v>
      </c>
      <c r="L11">
        <v>2.02</v>
      </c>
      <c r="M11" s="4">
        <f t="shared" si="1"/>
        <v>9.6039603960396036</v>
      </c>
      <c r="N11" s="1">
        <f t="shared" si="0"/>
        <v>7.2164948453608255E-2</v>
      </c>
      <c r="O11" t="s">
        <v>26</v>
      </c>
      <c r="Q11">
        <f>J11/J10-1</f>
        <v>0.26418561911325522</v>
      </c>
      <c r="R11">
        <f>I10-I11</f>
        <v>10913</v>
      </c>
      <c r="S11">
        <f>R11+J10</f>
        <v>102326</v>
      </c>
      <c r="T11" s="15">
        <f t="shared" si="4"/>
        <v>0.13959917069799585</v>
      </c>
      <c r="W11" s="2">
        <v>24745</v>
      </c>
      <c r="X11">
        <f t="shared" si="2"/>
        <v>1.4</v>
      </c>
      <c r="Y11" t="s">
        <v>22</v>
      </c>
      <c r="Z11">
        <f>ROUNDDOWN(Z10*1.1,0)</f>
        <v>133</v>
      </c>
      <c r="AA11" s="3">
        <f t="shared" si="3"/>
        <v>186.2</v>
      </c>
    </row>
    <row r="12" spans="1:27" x14ac:dyDescent="0.25">
      <c r="A12" s="2">
        <v>25290</v>
      </c>
      <c r="B12" s="2">
        <v>25203</v>
      </c>
      <c r="C12">
        <v>1.4</v>
      </c>
      <c r="E12">
        <v>10</v>
      </c>
      <c r="F12">
        <v>23.52</v>
      </c>
      <c r="G12">
        <v>147450</v>
      </c>
      <c r="H12">
        <v>64244</v>
      </c>
      <c r="I12">
        <v>58024</v>
      </c>
      <c r="J12">
        <v>115563</v>
      </c>
      <c r="K12">
        <v>15.02</v>
      </c>
      <c r="L12">
        <v>1.92</v>
      </c>
      <c r="M12" s="4">
        <f t="shared" si="1"/>
        <v>12.25</v>
      </c>
      <c r="N12" s="1">
        <f t="shared" si="0"/>
        <v>5.9523809523809521E-2</v>
      </c>
      <c r="S12">
        <f>S11-J11</f>
        <v>-13237</v>
      </c>
      <c r="T12" s="15">
        <f t="shared" si="4"/>
        <v>0.12782956058588549</v>
      </c>
      <c r="W12" s="2">
        <v>25111</v>
      </c>
      <c r="X12">
        <f t="shared" si="2"/>
        <v>1.4</v>
      </c>
      <c r="Y12" t="s">
        <v>22</v>
      </c>
      <c r="Z12">
        <f>Z11</f>
        <v>133</v>
      </c>
      <c r="AA12" s="3">
        <f t="shared" si="3"/>
        <v>186.2</v>
      </c>
    </row>
    <row r="13" spans="1:27" x14ac:dyDescent="0.25">
      <c r="A13" s="2">
        <v>25647</v>
      </c>
      <c r="B13" s="2">
        <v>25568</v>
      </c>
      <c r="C13">
        <v>1.4</v>
      </c>
      <c r="E13">
        <v>10</v>
      </c>
      <c r="F13">
        <v>23.24</v>
      </c>
      <c r="G13">
        <v>158798</v>
      </c>
      <c r="H13">
        <v>78446</v>
      </c>
      <c r="I13">
        <v>36761</v>
      </c>
      <c r="J13">
        <v>144454</v>
      </c>
      <c r="K13">
        <v>12.54</v>
      </c>
      <c r="L13">
        <v>1.65</v>
      </c>
      <c r="M13" s="4">
        <f t="shared" si="1"/>
        <v>14.084848484848484</v>
      </c>
      <c r="N13" s="1">
        <f t="shared" si="0"/>
        <v>6.0240963855421686E-2</v>
      </c>
      <c r="O13" t="s">
        <v>26</v>
      </c>
      <c r="P13" s="6">
        <v>25600</v>
      </c>
      <c r="Q13">
        <f>J13/J12-1</f>
        <v>0.25000216332217051</v>
      </c>
      <c r="T13" s="15">
        <f t="shared" si="4"/>
        <v>0.13157894736842105</v>
      </c>
      <c r="W13" s="2">
        <v>25476</v>
      </c>
      <c r="X13">
        <f t="shared" si="2"/>
        <v>1.4</v>
      </c>
      <c r="Y13" t="s">
        <v>22</v>
      </c>
      <c r="Z13">
        <f>ROUNDDOWN(Z12*1.1,0)</f>
        <v>146</v>
      </c>
      <c r="AA13" s="3">
        <f t="shared" si="3"/>
        <v>204.39999999999998</v>
      </c>
    </row>
    <row r="14" spans="1:27" x14ac:dyDescent="0.25">
      <c r="A14" s="2">
        <v>26018</v>
      </c>
      <c r="B14" s="2">
        <v>25933</v>
      </c>
      <c r="C14">
        <v>1.4</v>
      </c>
      <c r="E14">
        <v>10</v>
      </c>
      <c r="F14">
        <v>23</v>
      </c>
      <c r="G14">
        <v>171031</v>
      </c>
      <c r="H14">
        <v>87900</v>
      </c>
      <c r="I14">
        <v>48311</v>
      </c>
      <c r="J14">
        <v>144454</v>
      </c>
      <c r="K14">
        <v>13.34</v>
      </c>
      <c r="L14">
        <v>2.06</v>
      </c>
      <c r="M14" s="4">
        <f t="shared" si="1"/>
        <v>11.16504854368932</v>
      </c>
      <c r="N14" s="1">
        <f t="shared" si="0"/>
        <v>6.08695652173913E-2</v>
      </c>
      <c r="T14" s="15">
        <f t="shared" si="4"/>
        <v>0.15442278860569716</v>
      </c>
      <c r="W14" s="2">
        <v>25841</v>
      </c>
      <c r="X14">
        <f t="shared" si="2"/>
        <v>1.4</v>
      </c>
      <c r="Y14" t="s">
        <v>22</v>
      </c>
      <c r="Z14">
        <f>Z13</f>
        <v>146</v>
      </c>
      <c r="AA14" s="3">
        <f t="shared" si="3"/>
        <v>204.39999999999998</v>
      </c>
    </row>
    <row r="15" spans="1:27" x14ac:dyDescent="0.25">
      <c r="A15" s="2">
        <v>26375</v>
      </c>
      <c r="B15" s="2">
        <v>26298</v>
      </c>
      <c r="C15">
        <v>1.5</v>
      </c>
      <c r="E15">
        <v>10</v>
      </c>
      <c r="F15">
        <v>21.76</v>
      </c>
      <c r="G15">
        <v>183259</v>
      </c>
      <c r="H15">
        <v>97829</v>
      </c>
      <c r="I15">
        <v>53259</v>
      </c>
      <c r="J15">
        <v>144454</v>
      </c>
      <c r="K15">
        <v>13.69</v>
      </c>
      <c r="L15">
        <v>1.71</v>
      </c>
      <c r="M15" s="4">
        <f t="shared" si="1"/>
        <v>12.72514619883041</v>
      </c>
      <c r="N15" s="1">
        <f t="shared" si="0"/>
        <v>6.8933823529411756E-2</v>
      </c>
      <c r="T15" s="15">
        <f t="shared" si="4"/>
        <v>0.12490869247626005</v>
      </c>
      <c r="W15" s="2">
        <v>26206</v>
      </c>
      <c r="X15">
        <f t="shared" si="2"/>
        <v>1.4</v>
      </c>
      <c r="Y15" t="s">
        <v>22</v>
      </c>
      <c r="Z15">
        <f t="shared" ref="Z15:Z17" si="6">Z14</f>
        <v>146</v>
      </c>
      <c r="AA15" s="3">
        <f t="shared" si="3"/>
        <v>204.39999999999998</v>
      </c>
    </row>
    <row r="16" spans="1:27" x14ac:dyDescent="0.25">
      <c r="A16" s="2">
        <v>26753</v>
      </c>
      <c r="B16" s="2">
        <v>26664</v>
      </c>
      <c r="C16">
        <v>1.6</v>
      </c>
      <c r="E16">
        <v>10</v>
      </c>
      <c r="F16">
        <v>21.52</v>
      </c>
      <c r="G16">
        <v>197803</v>
      </c>
      <c r="H16">
        <v>109463</v>
      </c>
      <c r="I16">
        <v>59893</v>
      </c>
      <c r="J16">
        <v>144454</v>
      </c>
      <c r="K16">
        <v>14.17</v>
      </c>
      <c r="L16">
        <v>1.99</v>
      </c>
      <c r="M16" s="4">
        <f t="shared" si="1"/>
        <v>10.814070351758794</v>
      </c>
      <c r="N16" s="1">
        <f t="shared" si="0"/>
        <v>7.434944237918216E-2</v>
      </c>
      <c r="T16" s="15">
        <f t="shared" si="4"/>
        <v>0.14043754410726889</v>
      </c>
      <c r="W16" s="2">
        <v>26572</v>
      </c>
      <c r="X16">
        <f t="shared" si="2"/>
        <v>1.5</v>
      </c>
      <c r="Y16" t="s">
        <v>22</v>
      </c>
      <c r="Z16">
        <f t="shared" si="6"/>
        <v>146</v>
      </c>
      <c r="AA16" s="3">
        <f t="shared" si="3"/>
        <v>219</v>
      </c>
    </row>
    <row r="17" spans="1:27" x14ac:dyDescent="0.25">
      <c r="A17" s="2">
        <v>27117</v>
      </c>
      <c r="B17" s="2">
        <v>27029</v>
      </c>
      <c r="C17">
        <v>1.8</v>
      </c>
      <c r="E17">
        <v>10</v>
      </c>
      <c r="F17">
        <v>28.75</v>
      </c>
      <c r="G17">
        <v>390992</v>
      </c>
      <c r="H17">
        <v>125481</v>
      </c>
      <c r="I17">
        <v>247862</v>
      </c>
      <c r="J17">
        <v>144454</v>
      </c>
      <c r="K17">
        <v>27.16</v>
      </c>
      <c r="L17">
        <v>2.48</v>
      </c>
      <c r="M17" s="4">
        <f t="shared" si="1"/>
        <v>11.592741935483872</v>
      </c>
      <c r="N17" s="1">
        <f t="shared" si="0"/>
        <v>6.2608695652173918E-2</v>
      </c>
      <c r="T17" s="15">
        <f t="shared" si="4"/>
        <v>9.1310751104565532E-2</v>
      </c>
      <c r="W17" s="2">
        <v>26937</v>
      </c>
      <c r="X17">
        <f t="shared" si="2"/>
        <v>1.6</v>
      </c>
      <c r="Y17" t="s">
        <v>22</v>
      </c>
      <c r="Z17">
        <f t="shared" si="6"/>
        <v>146</v>
      </c>
      <c r="AA17" s="3">
        <f t="shared" si="3"/>
        <v>233.60000000000002</v>
      </c>
    </row>
    <row r="18" spans="1:27" x14ac:dyDescent="0.25">
      <c r="A18" s="2">
        <v>27482</v>
      </c>
      <c r="B18" s="2">
        <v>27394</v>
      </c>
      <c r="C18">
        <v>1.55</v>
      </c>
      <c r="E18">
        <v>10</v>
      </c>
      <c r="F18">
        <v>18</v>
      </c>
      <c r="G18">
        <v>403940</v>
      </c>
      <c r="H18">
        <v>737615</v>
      </c>
      <c r="I18">
        <v>233760</v>
      </c>
      <c r="J18">
        <v>168530</v>
      </c>
      <c r="K18">
        <v>23.86</v>
      </c>
      <c r="L18">
        <v>2.06</v>
      </c>
      <c r="M18" s="4">
        <f t="shared" si="1"/>
        <v>8.7378640776699026</v>
      </c>
      <c r="N18" s="1">
        <f t="shared" si="0"/>
        <v>8.611111111111111E-2</v>
      </c>
      <c r="O18" t="s">
        <v>27</v>
      </c>
      <c r="Q18">
        <f>J18/J17-1</f>
        <v>0.16666897420632165</v>
      </c>
      <c r="T18" s="15">
        <f t="shared" si="4"/>
        <v>8.6336965632858351E-2</v>
      </c>
      <c r="W18" s="2">
        <v>27302</v>
      </c>
      <c r="X18">
        <f t="shared" si="2"/>
        <v>1.8</v>
      </c>
      <c r="Y18" t="s">
        <v>22</v>
      </c>
      <c r="Z18">
        <f>ROUNDDOWN(Z17*7/6,0)</f>
        <v>170</v>
      </c>
      <c r="AA18" s="3">
        <f t="shared" si="3"/>
        <v>306</v>
      </c>
    </row>
    <row r="19" spans="1:27" x14ac:dyDescent="0.25">
      <c r="A19" s="2">
        <v>27838</v>
      </c>
      <c r="B19" s="2">
        <v>27759</v>
      </c>
      <c r="C19">
        <v>1.8</v>
      </c>
      <c r="E19" s="7">
        <v>10</v>
      </c>
      <c r="F19" s="7">
        <v>26</v>
      </c>
      <c r="G19" s="7">
        <v>403940</v>
      </c>
      <c r="H19" s="7">
        <v>737615</v>
      </c>
      <c r="I19" s="7">
        <v>233760</v>
      </c>
      <c r="J19" s="7">
        <v>168530</v>
      </c>
      <c r="K19" s="7">
        <v>23.86</v>
      </c>
      <c r="L19" s="7">
        <v>2.06</v>
      </c>
      <c r="M19" s="8">
        <f t="shared" si="1"/>
        <v>12.621359223300971</v>
      </c>
      <c r="N19" s="9">
        <f t="shared" si="0"/>
        <v>6.9230769230769235E-2</v>
      </c>
      <c r="T19" s="15">
        <f t="shared" si="4"/>
        <v>8.6336965632858351E-2</v>
      </c>
      <c r="W19" s="2">
        <v>27667</v>
      </c>
      <c r="X19">
        <f t="shared" si="2"/>
        <v>1.55</v>
      </c>
      <c r="Y19" t="s">
        <v>22</v>
      </c>
      <c r="Z19">
        <f>Z18</f>
        <v>170</v>
      </c>
      <c r="AA19" s="3">
        <f t="shared" si="3"/>
        <v>263.5</v>
      </c>
    </row>
    <row r="20" spans="1:27" x14ac:dyDescent="0.25">
      <c r="A20" s="2">
        <v>28209</v>
      </c>
      <c r="B20" s="2">
        <v>28125</v>
      </c>
      <c r="C20">
        <v>2</v>
      </c>
      <c r="E20">
        <v>10</v>
      </c>
      <c r="F20">
        <v>21.75</v>
      </c>
      <c r="G20">
        <v>463304</v>
      </c>
      <c r="H20">
        <v>164515</v>
      </c>
      <c r="I20">
        <v>260219</v>
      </c>
      <c r="J20">
        <v>168530</v>
      </c>
      <c r="K20">
        <v>25.44</v>
      </c>
      <c r="L20">
        <v>2.8</v>
      </c>
      <c r="M20" s="4">
        <f t="shared" si="1"/>
        <v>7.7678571428571432</v>
      </c>
      <c r="N20" s="1">
        <f t="shared" si="0"/>
        <v>9.1954022988505746E-2</v>
      </c>
      <c r="T20" s="15">
        <f t="shared" si="4"/>
        <v>0.110062893081761</v>
      </c>
      <c r="W20" s="2">
        <v>28033</v>
      </c>
      <c r="X20">
        <f t="shared" si="2"/>
        <v>1.8</v>
      </c>
      <c r="Y20" t="s">
        <v>22</v>
      </c>
      <c r="Z20">
        <f t="shared" ref="Z20:Z21" si="7">Z19</f>
        <v>170</v>
      </c>
      <c r="AA20" s="3">
        <f t="shared" si="3"/>
        <v>306</v>
      </c>
    </row>
    <row r="21" spans="1:27" x14ac:dyDescent="0.25">
      <c r="A21" s="2">
        <v>28576</v>
      </c>
      <c r="B21" s="2">
        <v>28490</v>
      </c>
      <c r="C21">
        <v>2</v>
      </c>
      <c r="E21">
        <v>10</v>
      </c>
      <c r="F21">
        <v>27.25</v>
      </c>
      <c r="G21">
        <v>663304</v>
      </c>
      <c r="H21">
        <v>164515</v>
      </c>
      <c r="I21">
        <v>260219</v>
      </c>
      <c r="J21">
        <v>168530</v>
      </c>
      <c r="K21">
        <v>25.44</v>
      </c>
      <c r="L21">
        <v>2.8</v>
      </c>
      <c r="M21" s="4">
        <f t="shared" si="1"/>
        <v>9.7321428571428577</v>
      </c>
      <c r="N21" s="1">
        <f t="shared" si="0"/>
        <v>7.3394495412844041E-2</v>
      </c>
      <c r="T21" s="15">
        <f t="shared" si="4"/>
        <v>0.110062893081761</v>
      </c>
      <c r="W21" s="2">
        <v>28398</v>
      </c>
      <c r="X21">
        <f t="shared" si="2"/>
        <v>2</v>
      </c>
      <c r="Y21" t="s">
        <v>22</v>
      </c>
      <c r="Z21">
        <f t="shared" si="7"/>
        <v>170</v>
      </c>
      <c r="AA21" s="3">
        <f t="shared" si="3"/>
        <v>340</v>
      </c>
    </row>
    <row r="22" spans="1:27" x14ac:dyDescent="0.25">
      <c r="A22" s="2">
        <v>28944</v>
      </c>
      <c r="B22" s="2">
        <v>28855</v>
      </c>
      <c r="C22">
        <v>2</v>
      </c>
      <c r="E22">
        <v>10</v>
      </c>
      <c r="F22">
        <v>31.75</v>
      </c>
      <c r="G22">
        <v>563772</v>
      </c>
      <c r="H22">
        <v>200176</v>
      </c>
      <c r="I22">
        <v>369167</v>
      </c>
      <c r="J22">
        <v>242040</v>
      </c>
      <c r="K22">
        <v>21.5</v>
      </c>
      <c r="L22">
        <v>3.36</v>
      </c>
      <c r="M22" s="4">
        <f t="shared" si="1"/>
        <v>9.4494047619047628</v>
      </c>
      <c r="N22" s="1">
        <f t="shared" si="0"/>
        <v>6.2992125984251968E-2</v>
      </c>
      <c r="O22" t="s">
        <v>28</v>
      </c>
      <c r="Q22">
        <f>J22/J21-1</f>
        <v>0.43618346881860792</v>
      </c>
      <c r="T22" s="15">
        <f t="shared" si="4"/>
        <v>0.15627906976744185</v>
      </c>
      <c r="W22" s="2">
        <v>28763</v>
      </c>
      <c r="X22">
        <f t="shared" si="2"/>
        <v>2</v>
      </c>
      <c r="Y22" t="s">
        <v>22</v>
      </c>
      <c r="Z22">
        <f>ROUNDDOWN(Z21*3/2,0)</f>
        <v>255</v>
      </c>
      <c r="AA22" s="3">
        <f t="shared" si="3"/>
        <v>510</v>
      </c>
    </row>
    <row r="23" spans="1:27" x14ac:dyDescent="0.25">
      <c r="A23" s="2">
        <v>29308</v>
      </c>
      <c r="B23" s="2">
        <v>29220</v>
      </c>
      <c r="C23">
        <v>2.5</v>
      </c>
      <c r="E23">
        <v>10</v>
      </c>
      <c r="F23">
        <v>35.5</v>
      </c>
      <c r="G23">
        <v>707292</v>
      </c>
      <c r="H23">
        <v>224993</v>
      </c>
      <c r="I23">
        <v>422660</v>
      </c>
      <c r="J23" s="10">
        <v>218247</v>
      </c>
      <c r="K23">
        <v>21.51</v>
      </c>
      <c r="L23">
        <v>4.57</v>
      </c>
      <c r="M23" s="4">
        <f t="shared" si="1"/>
        <v>7.7680525164113785</v>
      </c>
      <c r="N23" s="1">
        <f t="shared" si="0"/>
        <v>7.0422535211267609E-2</v>
      </c>
      <c r="T23" s="15">
        <f t="shared" si="4"/>
        <v>0.21245932124593211</v>
      </c>
      <c r="W23" s="2">
        <v>29128</v>
      </c>
      <c r="X23">
        <f t="shared" si="2"/>
        <v>2</v>
      </c>
      <c r="Y23" t="s">
        <v>22</v>
      </c>
      <c r="Z23">
        <f>Z22</f>
        <v>255</v>
      </c>
      <c r="AA23" s="3">
        <f t="shared" si="3"/>
        <v>510</v>
      </c>
    </row>
    <row r="24" spans="1:27" x14ac:dyDescent="0.25">
      <c r="A24" s="2">
        <v>29676</v>
      </c>
      <c r="B24" s="2">
        <v>29586</v>
      </c>
      <c r="C24">
        <v>2.5</v>
      </c>
      <c r="E24">
        <v>10</v>
      </c>
      <c r="F24">
        <v>43</v>
      </c>
      <c r="G24">
        <v>827846</v>
      </c>
      <c r="H24">
        <v>255090</v>
      </c>
      <c r="I24">
        <v>458055</v>
      </c>
      <c r="J24" s="10">
        <v>333995</v>
      </c>
      <c r="K24">
        <v>25.59</v>
      </c>
      <c r="L24">
        <v>6.21</v>
      </c>
      <c r="M24" s="4">
        <f t="shared" si="1"/>
        <v>6.9243156199677935</v>
      </c>
      <c r="N24" s="1">
        <f t="shared" si="0"/>
        <v>5.8139534883720929E-2</v>
      </c>
      <c r="O24" t="s">
        <v>28</v>
      </c>
      <c r="Q24">
        <f>J24/J23-1</f>
        <v>0.53035322364110393</v>
      </c>
      <c r="T24" s="15">
        <f t="shared" si="4"/>
        <v>0.24267291910902697</v>
      </c>
      <c r="W24" s="2">
        <v>29494</v>
      </c>
      <c r="X24">
        <f t="shared" si="2"/>
        <v>2.5</v>
      </c>
      <c r="Y24" t="s">
        <v>22</v>
      </c>
      <c r="Z24">
        <f>ROUNDDOWN(Z23*3/2,0)</f>
        <v>382</v>
      </c>
      <c r="AA24" s="3">
        <f t="shared" si="3"/>
        <v>955</v>
      </c>
    </row>
    <row r="25" spans="1:27" x14ac:dyDescent="0.25">
      <c r="A25" s="2">
        <v>30041</v>
      </c>
      <c r="B25" s="2">
        <v>29951</v>
      </c>
      <c r="C25">
        <v>2.5</v>
      </c>
      <c r="E25">
        <v>10</v>
      </c>
      <c r="F25">
        <v>50</v>
      </c>
      <c r="G25">
        <v>922643</v>
      </c>
      <c r="H25">
        <v>300846</v>
      </c>
      <c r="I25">
        <v>548829</v>
      </c>
      <c r="J25">
        <v>333995</v>
      </c>
      <c r="K25">
        <v>29.81</v>
      </c>
      <c r="L25">
        <v>5.71</v>
      </c>
      <c r="M25" s="4">
        <f t="shared" si="1"/>
        <v>8.7565674255691768</v>
      </c>
      <c r="N25" s="1">
        <f t="shared" si="0"/>
        <v>0.05</v>
      </c>
      <c r="T25" s="15">
        <f t="shared" si="4"/>
        <v>0.19154646091915464</v>
      </c>
      <c r="W25" s="2">
        <v>29859</v>
      </c>
      <c r="X25">
        <f t="shared" si="2"/>
        <v>2.5</v>
      </c>
      <c r="Y25" t="s">
        <v>22</v>
      </c>
      <c r="Z25">
        <f>Z24</f>
        <v>382</v>
      </c>
      <c r="AA25" s="3">
        <f t="shared" si="3"/>
        <v>955</v>
      </c>
    </row>
    <row r="26" spans="1:27" x14ac:dyDescent="0.25">
      <c r="A26" s="2">
        <v>30406</v>
      </c>
      <c r="B26" s="2">
        <v>30316</v>
      </c>
      <c r="C26">
        <v>2.25</v>
      </c>
      <c r="E26">
        <v>10</v>
      </c>
      <c r="F26">
        <v>52.25</v>
      </c>
      <c r="G26">
        <v>1080082</v>
      </c>
      <c r="H26">
        <v>351479</v>
      </c>
      <c r="I26">
        <v>467976</v>
      </c>
      <c r="J26">
        <v>291639</v>
      </c>
      <c r="K26">
        <v>33.5</v>
      </c>
      <c r="L26">
        <v>7.17</v>
      </c>
      <c r="M26" s="4">
        <f t="shared" si="1"/>
        <v>7.2873082287308231</v>
      </c>
      <c r="N26" s="1">
        <f t="shared" si="0"/>
        <v>4.3062200956937802E-2</v>
      </c>
      <c r="O26" t="s">
        <v>29</v>
      </c>
      <c r="T26" s="15">
        <f t="shared" si="4"/>
        <v>0.21402985074626865</v>
      </c>
      <c r="W26" s="2">
        <v>30224</v>
      </c>
      <c r="X26">
        <f t="shared" si="2"/>
        <v>2.5</v>
      </c>
      <c r="Y26" t="s">
        <v>22</v>
      </c>
      <c r="Z26">
        <f>Z25</f>
        <v>382</v>
      </c>
      <c r="AA26" s="3">
        <f t="shared" si="3"/>
        <v>955</v>
      </c>
    </row>
    <row r="27" spans="1:27" x14ac:dyDescent="0.25">
      <c r="A27" s="2">
        <v>30799</v>
      </c>
      <c r="B27" s="2">
        <v>30681</v>
      </c>
      <c r="C27">
        <v>2.4</v>
      </c>
      <c r="E27">
        <v>10</v>
      </c>
      <c r="F27">
        <v>40.75</v>
      </c>
      <c r="G27">
        <v>1223300</v>
      </c>
      <c r="H27">
        <v>405600</v>
      </c>
      <c r="I27">
        <v>888100</v>
      </c>
      <c r="J27">
        <v>386300</v>
      </c>
      <c r="K27">
        <v>39.340000000000003</v>
      </c>
      <c r="L27">
        <v>8.2799999999999994</v>
      </c>
      <c r="M27" s="4">
        <f t="shared" si="1"/>
        <v>4.9214975845410631</v>
      </c>
      <c r="N27" s="1">
        <f t="shared" si="0"/>
        <v>5.8895705521472393E-2</v>
      </c>
      <c r="O27" s="10" t="s">
        <v>30</v>
      </c>
      <c r="Q27">
        <f>J27/J26-1</f>
        <v>0.32458278899598469</v>
      </c>
      <c r="T27" s="15">
        <f t="shared" si="4"/>
        <v>0.21047280122013215</v>
      </c>
      <c r="W27" s="2">
        <v>30589</v>
      </c>
      <c r="X27">
        <f t="shared" si="2"/>
        <v>2.25</v>
      </c>
      <c r="Y27" t="s">
        <v>22</v>
      </c>
      <c r="Z27">
        <f>ROUNDDOWN(Z26*4/3,0)</f>
        <v>509</v>
      </c>
      <c r="AA27" s="3">
        <f t="shared" si="3"/>
        <v>1145.25</v>
      </c>
    </row>
    <row r="28" spans="1:27" x14ac:dyDescent="0.25">
      <c r="A28" s="2">
        <v>31163</v>
      </c>
      <c r="B28" s="2">
        <v>31047</v>
      </c>
      <c r="C28">
        <v>3</v>
      </c>
      <c r="E28">
        <v>10</v>
      </c>
      <c r="F28">
        <v>55.57</v>
      </c>
      <c r="G28">
        <v>1294200</v>
      </c>
      <c r="H28">
        <v>485300</v>
      </c>
      <c r="I28">
        <v>664900</v>
      </c>
      <c r="J28">
        <v>466600</v>
      </c>
      <c r="K28">
        <v>24.25</v>
      </c>
      <c r="L28">
        <v>4.2699999999999996</v>
      </c>
      <c r="M28" s="4">
        <f t="shared" si="1"/>
        <v>13.014051522248245</v>
      </c>
      <c r="N28" s="1">
        <f t="shared" si="0"/>
        <v>5.3985963649451144E-2</v>
      </c>
      <c r="O28" s="10" t="s">
        <v>31</v>
      </c>
      <c r="Q28">
        <f>J28/J27-1</f>
        <v>0.20786953145223919</v>
      </c>
      <c r="T28" s="15">
        <f t="shared" si="4"/>
        <v>0.17608247422680412</v>
      </c>
      <c r="W28" s="2">
        <v>30955</v>
      </c>
      <c r="X28">
        <f t="shared" si="2"/>
        <v>2.4</v>
      </c>
      <c r="Y28" t="s">
        <v>22</v>
      </c>
      <c r="Z28">
        <f>ROUNDDOWN(Z27*6/5,0)</f>
        <v>610</v>
      </c>
      <c r="AA28" s="3">
        <f t="shared" si="3"/>
        <v>1464</v>
      </c>
    </row>
    <row r="29" spans="1:27" x14ac:dyDescent="0.25">
      <c r="A29" s="2">
        <v>31502</v>
      </c>
      <c r="B29" s="2">
        <v>31412</v>
      </c>
      <c r="C29">
        <v>2.5</v>
      </c>
      <c r="E29">
        <v>10</v>
      </c>
      <c r="F29">
        <v>150</v>
      </c>
      <c r="G29">
        <v>1291400</v>
      </c>
      <c r="H29">
        <v>552000</v>
      </c>
      <c r="I29">
        <v>775900</v>
      </c>
      <c r="J29">
        <v>466600</v>
      </c>
      <c r="K29">
        <v>26.6</v>
      </c>
      <c r="L29">
        <v>4.7300000000000004</v>
      </c>
      <c r="M29" s="4">
        <f t="shared" si="1"/>
        <v>31.712473572938688</v>
      </c>
      <c r="N29" s="1">
        <f t="shared" si="0"/>
        <v>1.6666666666666666E-2</v>
      </c>
      <c r="T29" s="15">
        <f t="shared" si="4"/>
        <v>0.17781954887218046</v>
      </c>
      <c r="W29" s="2">
        <v>31320</v>
      </c>
      <c r="X29">
        <f t="shared" si="2"/>
        <v>3</v>
      </c>
      <c r="Y29" t="s">
        <v>22</v>
      </c>
      <c r="Z29">
        <f>Z28</f>
        <v>610</v>
      </c>
      <c r="AA29" s="3">
        <f t="shared" si="3"/>
        <v>1830</v>
      </c>
    </row>
    <row r="30" spans="1:27" x14ac:dyDescent="0.25">
      <c r="A30" s="2">
        <v>31867</v>
      </c>
      <c r="B30" s="2">
        <v>31777</v>
      </c>
      <c r="C30">
        <v>3.2</v>
      </c>
      <c r="E30">
        <v>10</v>
      </c>
      <c r="F30">
        <v>184</v>
      </c>
      <c r="G30">
        <v>1610800</v>
      </c>
      <c r="H30">
        <v>667300</v>
      </c>
      <c r="I30">
        <v>961500</v>
      </c>
      <c r="J30">
        <v>466600</v>
      </c>
      <c r="K30">
        <v>30.58</v>
      </c>
      <c r="L30">
        <v>6.98</v>
      </c>
      <c r="M30" s="4">
        <f t="shared" si="1"/>
        <v>26.361031518624639</v>
      </c>
      <c r="N30" s="1">
        <f t="shared" si="0"/>
        <v>1.7391304347826087E-2</v>
      </c>
      <c r="T30" s="15">
        <f t="shared" si="4"/>
        <v>0.22825376062786137</v>
      </c>
      <c r="W30" s="2">
        <v>31685</v>
      </c>
      <c r="X30">
        <f t="shared" si="2"/>
        <v>2.5</v>
      </c>
      <c r="Y30" t="s">
        <v>22</v>
      </c>
      <c r="Z30">
        <f>Z29</f>
        <v>610</v>
      </c>
      <c r="AA30" s="3">
        <f t="shared" si="3"/>
        <v>1525</v>
      </c>
    </row>
    <row r="31" spans="1:27" x14ac:dyDescent="0.25">
      <c r="A31" s="2">
        <v>32255</v>
      </c>
      <c r="B31" s="2">
        <v>32142</v>
      </c>
      <c r="C31">
        <v>3.2</v>
      </c>
      <c r="E31">
        <v>10</v>
      </c>
      <c r="F31">
        <v>65.5</v>
      </c>
      <c r="G31">
        <v>1886300</v>
      </c>
      <c r="H31">
        <v>802600</v>
      </c>
      <c r="I31">
        <v>11856</v>
      </c>
      <c r="J31">
        <v>932200</v>
      </c>
      <c r="K31">
        <v>35.39</v>
      </c>
      <c r="L31">
        <v>8.15</v>
      </c>
      <c r="M31" s="4">
        <f t="shared" si="1"/>
        <v>8.0368098159509191</v>
      </c>
      <c r="N31" s="1">
        <f t="shared" si="0"/>
        <v>4.8854961832061068E-2</v>
      </c>
      <c r="O31" s="10" t="s">
        <v>23</v>
      </c>
      <c r="Q31">
        <f>J31/J30-1</f>
        <v>0.99785683669095593</v>
      </c>
      <c r="T31" s="15">
        <f t="shared" si="4"/>
        <v>0.23029104266742018</v>
      </c>
      <c r="W31" s="2">
        <v>32050</v>
      </c>
      <c r="X31">
        <f t="shared" si="2"/>
        <v>3.2</v>
      </c>
      <c r="Y31" t="s">
        <v>22</v>
      </c>
      <c r="Z31">
        <f>ROUNDDOWN(Z30*2/1,0)</f>
        <v>1220</v>
      </c>
      <c r="AA31" s="3">
        <f t="shared" si="3"/>
        <v>3904</v>
      </c>
    </row>
    <row r="32" spans="1:27" x14ac:dyDescent="0.25">
      <c r="A32" s="2">
        <v>32598</v>
      </c>
      <c r="B32" s="2">
        <v>32508</v>
      </c>
      <c r="C32">
        <v>3.5</v>
      </c>
      <c r="E32">
        <v>10</v>
      </c>
      <c r="F32">
        <v>86.5</v>
      </c>
      <c r="G32">
        <v>2178400</v>
      </c>
      <c r="H32">
        <v>933500</v>
      </c>
      <c r="I32">
        <v>901700</v>
      </c>
      <c r="J32">
        <v>933200</v>
      </c>
      <c r="K32">
        <v>19.66</v>
      </c>
      <c r="L32">
        <v>4.46</v>
      </c>
      <c r="M32" s="4">
        <f t="shared" si="1"/>
        <v>19.394618834080717</v>
      </c>
      <c r="N32" s="1">
        <f t="shared" si="0"/>
        <v>4.046242774566474E-2</v>
      </c>
      <c r="T32" s="15">
        <f t="shared" si="4"/>
        <v>0.22685656154628686</v>
      </c>
      <c r="W32" s="2">
        <v>32416</v>
      </c>
      <c r="X32">
        <f t="shared" si="2"/>
        <v>3.2</v>
      </c>
      <c r="Y32" t="s">
        <v>22</v>
      </c>
      <c r="Z32">
        <f>Z31</f>
        <v>1220</v>
      </c>
      <c r="AA32" s="3">
        <f t="shared" si="3"/>
        <v>3904</v>
      </c>
    </row>
    <row r="33" spans="1:27" x14ac:dyDescent="0.25">
      <c r="A33" s="2">
        <v>32941</v>
      </c>
      <c r="B33" s="2">
        <v>32873</v>
      </c>
      <c r="C33">
        <v>4.2</v>
      </c>
      <c r="E33">
        <v>10</v>
      </c>
      <c r="F33">
        <v>106.5</v>
      </c>
      <c r="G33">
        <v>2420500</v>
      </c>
      <c r="H33">
        <v>980100</v>
      </c>
      <c r="I33">
        <v>1127400</v>
      </c>
      <c r="J33">
        <v>933200</v>
      </c>
      <c r="K33">
        <v>22.08</v>
      </c>
      <c r="L33">
        <v>5.62</v>
      </c>
      <c r="M33" s="4">
        <f t="shared" si="1"/>
        <v>18.95017793594306</v>
      </c>
      <c r="N33" s="1">
        <f t="shared" si="0"/>
        <v>3.9436619718309862E-2</v>
      </c>
      <c r="T33" s="15">
        <f t="shared" si="4"/>
        <v>0.2545289855072464</v>
      </c>
      <c r="W33" s="2">
        <v>32781</v>
      </c>
      <c r="X33">
        <f t="shared" si="2"/>
        <v>3.5</v>
      </c>
      <c r="Y33" t="s">
        <v>22</v>
      </c>
      <c r="Z33">
        <f t="shared" ref="Z33:Z34" si="8">Z32</f>
        <v>1220</v>
      </c>
      <c r="AA33" s="3">
        <f t="shared" si="3"/>
        <v>4270</v>
      </c>
    </row>
    <row r="34" spans="1:27" x14ac:dyDescent="0.25">
      <c r="A34" s="2">
        <v>33324</v>
      </c>
      <c r="B34" s="2">
        <v>33238</v>
      </c>
      <c r="C34">
        <v>3.85</v>
      </c>
      <c r="E34">
        <v>10</v>
      </c>
      <c r="F34">
        <v>167</v>
      </c>
      <c r="G34">
        <v>2751000</v>
      </c>
      <c r="H34">
        <v>1117400</v>
      </c>
      <c r="I34">
        <v>1352000</v>
      </c>
      <c r="J34">
        <v>933200</v>
      </c>
      <c r="K34">
        <v>24.49</v>
      </c>
      <c r="L34">
        <v>5.89</v>
      </c>
      <c r="M34" s="4">
        <f t="shared" si="1"/>
        <v>28.353140916808151</v>
      </c>
      <c r="N34" s="1">
        <f t="shared" si="0"/>
        <v>2.3053892215568864E-2</v>
      </c>
      <c r="O34" s="10"/>
      <c r="Q34">
        <f>J34/J33-1</f>
        <v>0</v>
      </c>
      <c r="T34" s="15">
        <f t="shared" si="4"/>
        <v>0.24050632911392406</v>
      </c>
      <c r="W34" s="2">
        <v>33146</v>
      </c>
      <c r="X34">
        <f t="shared" si="2"/>
        <v>4.2</v>
      </c>
      <c r="Y34" t="s">
        <v>22</v>
      </c>
      <c r="Z34">
        <f t="shared" si="8"/>
        <v>1220</v>
      </c>
      <c r="AA34" s="3">
        <f t="shared" si="3"/>
        <v>5124</v>
      </c>
    </row>
    <row r="35" spans="1:27" x14ac:dyDescent="0.25">
      <c r="A35" s="2">
        <v>33694</v>
      </c>
      <c r="B35" s="2">
        <v>33603</v>
      </c>
      <c r="E35">
        <v>10</v>
      </c>
      <c r="F35">
        <v>430</v>
      </c>
      <c r="J35">
        <v>1399800</v>
      </c>
      <c r="K35">
        <v>24.49</v>
      </c>
      <c r="L35">
        <v>5.89</v>
      </c>
      <c r="M35" s="4">
        <f t="shared" si="1"/>
        <v>73.00509337860781</v>
      </c>
      <c r="N35" s="1">
        <f t="shared" si="0"/>
        <v>0</v>
      </c>
      <c r="O35" s="10" t="s">
        <v>28</v>
      </c>
      <c r="Q35">
        <f>J35/J34-1</f>
        <v>0.5</v>
      </c>
      <c r="S35">
        <v>1458390</v>
      </c>
      <c r="T35" s="15">
        <f t="shared" si="4"/>
        <v>0.24050632911392406</v>
      </c>
      <c r="W35" s="2">
        <v>33511</v>
      </c>
      <c r="X35">
        <f t="shared" si="2"/>
        <v>3.85</v>
      </c>
      <c r="Y35" t="s">
        <v>22</v>
      </c>
      <c r="Z35">
        <f>ROUNDDOWN(Z34*2/1,0)</f>
        <v>2440</v>
      </c>
      <c r="AA35" s="3">
        <f t="shared" si="3"/>
        <v>9394</v>
      </c>
    </row>
    <row r="36" spans="1:27" x14ac:dyDescent="0.25">
      <c r="A36" s="2">
        <v>34059</v>
      </c>
      <c r="B36" s="2">
        <v>33969</v>
      </c>
      <c r="C36">
        <v>4.2</v>
      </c>
      <c r="E36">
        <v>10</v>
      </c>
      <c r="F36">
        <v>345</v>
      </c>
      <c r="G36">
        <v>3305000</v>
      </c>
      <c r="H36">
        <v>1369600</v>
      </c>
      <c r="I36">
        <v>1511100</v>
      </c>
      <c r="J36">
        <v>1399800</v>
      </c>
      <c r="K36">
        <v>20.73</v>
      </c>
      <c r="L36">
        <v>7</v>
      </c>
      <c r="M36" s="4">
        <f t="shared" si="1"/>
        <v>49.285714285714285</v>
      </c>
      <c r="N36" s="1">
        <f t="shared" si="0"/>
        <v>1.2173913043478261E-2</v>
      </c>
      <c r="T36" s="15">
        <f t="shared" si="4"/>
        <v>0.3376748673420164</v>
      </c>
      <c r="W36" s="2">
        <v>33877</v>
      </c>
      <c r="X36">
        <f>C36</f>
        <v>4.2</v>
      </c>
      <c r="Y36" t="s">
        <v>22</v>
      </c>
      <c r="Z36">
        <f>Z35</f>
        <v>2440</v>
      </c>
      <c r="AA36" s="3">
        <f t="shared" si="3"/>
        <v>10248</v>
      </c>
    </row>
    <row r="37" spans="1:27" x14ac:dyDescent="0.25">
      <c r="A37" s="2">
        <v>34404</v>
      </c>
      <c r="B37" s="2">
        <v>34334</v>
      </c>
      <c r="C37">
        <v>5.6</v>
      </c>
      <c r="E37">
        <v>10</v>
      </c>
      <c r="F37">
        <v>740</v>
      </c>
      <c r="G37">
        <v>330500</v>
      </c>
      <c r="H37">
        <v>1369600</v>
      </c>
      <c r="I37">
        <v>2456900</v>
      </c>
      <c r="J37">
        <v>1399900</v>
      </c>
      <c r="K37">
        <v>20.73</v>
      </c>
      <c r="L37">
        <f>0.91*10</f>
        <v>9.1</v>
      </c>
      <c r="M37" s="4">
        <f t="shared" si="1"/>
        <v>81.318681318681328</v>
      </c>
      <c r="N37" s="1">
        <f t="shared" si="0"/>
        <v>7.5675675675675675E-3</v>
      </c>
      <c r="T37" s="15">
        <f t="shared" si="4"/>
        <v>0.43897732754462132</v>
      </c>
      <c r="W37" s="2">
        <v>34242</v>
      </c>
      <c r="X37">
        <f t="shared" ref="X37:X54" si="9">C37</f>
        <v>5.6</v>
      </c>
      <c r="Y37" t="s">
        <v>22</v>
      </c>
      <c r="Z37">
        <f>Z36</f>
        <v>2440</v>
      </c>
      <c r="AA37" s="3">
        <f t="shared" si="3"/>
        <v>13664</v>
      </c>
    </row>
    <row r="38" spans="1:27" x14ac:dyDescent="0.25">
      <c r="A38" s="2">
        <v>34789</v>
      </c>
      <c r="B38" s="2">
        <v>34699</v>
      </c>
      <c r="C38">
        <v>8</v>
      </c>
      <c r="E38">
        <v>10</v>
      </c>
      <c r="F38" s="4">
        <v>560</v>
      </c>
      <c r="I38">
        <v>3912700</v>
      </c>
      <c r="J38">
        <v>1469900</v>
      </c>
      <c r="K38" s="4">
        <f>(J38+I38)/(J38/E38)</f>
        <v>36.618817606639908</v>
      </c>
      <c r="L38">
        <v>13</v>
      </c>
      <c r="M38" s="4">
        <f t="shared" si="1"/>
        <v>43.07692307692308</v>
      </c>
      <c r="N38" s="1">
        <f t="shared" si="0"/>
        <v>1.4285714285714285E-2</v>
      </c>
      <c r="T38" s="15">
        <f t="shared" si="4"/>
        <v>0.35500873183963139</v>
      </c>
      <c r="W38" s="2">
        <v>34607</v>
      </c>
      <c r="X38">
        <f t="shared" si="9"/>
        <v>8</v>
      </c>
      <c r="Y38" t="s">
        <v>22</v>
      </c>
      <c r="Z38">
        <f t="shared" ref="Z38:Z62" si="10">Z37</f>
        <v>2440</v>
      </c>
      <c r="AA38" s="3">
        <f t="shared" si="3"/>
        <v>19520</v>
      </c>
    </row>
    <row r="39" spans="1:27" x14ac:dyDescent="0.25">
      <c r="A39" s="2">
        <v>35155</v>
      </c>
      <c r="B39" s="2">
        <v>35064</v>
      </c>
      <c r="C39">
        <v>10</v>
      </c>
      <c r="E39">
        <v>10</v>
      </c>
      <c r="F39" s="4">
        <v>710</v>
      </c>
      <c r="I39">
        <v>4924400</v>
      </c>
      <c r="J39">
        <v>1458400</v>
      </c>
      <c r="K39" s="4">
        <f t="shared" ref="K39:K62" si="11">(J39+I39)/(J39/E39)</f>
        <v>43.765770707624796</v>
      </c>
      <c r="L39">
        <v>16.399999999999999</v>
      </c>
      <c r="M39" s="4">
        <f t="shared" si="1"/>
        <v>43.292682926829272</v>
      </c>
      <c r="N39" s="1">
        <f t="shared" si="0"/>
        <v>1.4084507042253521E-2</v>
      </c>
      <c r="T39" s="15">
        <f t="shared" si="4"/>
        <v>0.37472206555116871</v>
      </c>
      <c r="W39" s="2">
        <v>34972</v>
      </c>
      <c r="X39">
        <f t="shared" si="9"/>
        <v>10</v>
      </c>
      <c r="Y39" t="s">
        <v>22</v>
      </c>
      <c r="Z39">
        <f t="shared" si="10"/>
        <v>2440</v>
      </c>
      <c r="AA39" s="3">
        <f t="shared" si="3"/>
        <v>24400</v>
      </c>
    </row>
    <row r="40" spans="1:27" x14ac:dyDescent="0.25">
      <c r="A40" s="2">
        <v>35520</v>
      </c>
      <c r="B40" s="2">
        <v>35430</v>
      </c>
      <c r="C40">
        <v>12.5</v>
      </c>
      <c r="E40">
        <v>10</v>
      </c>
      <c r="F40" s="4">
        <v>938.8</v>
      </c>
      <c r="I40">
        <v>7923600</v>
      </c>
      <c r="J40">
        <v>1991700</v>
      </c>
      <c r="K40" s="4">
        <f t="shared" si="11"/>
        <v>49.783099864437418</v>
      </c>
      <c r="L40">
        <v>20.8</v>
      </c>
      <c r="M40" s="4">
        <f t="shared" si="1"/>
        <v>45.13461538461538</v>
      </c>
      <c r="N40" s="1">
        <f t="shared" si="0"/>
        <v>1.3314870046868344E-2</v>
      </c>
      <c r="T40" s="15">
        <f t="shared" si="4"/>
        <v>0.41781247163474627</v>
      </c>
      <c r="W40" s="2">
        <v>35338</v>
      </c>
      <c r="X40">
        <f t="shared" si="9"/>
        <v>12.5</v>
      </c>
      <c r="Y40" t="s">
        <v>22</v>
      </c>
      <c r="Z40">
        <f t="shared" si="10"/>
        <v>2440</v>
      </c>
      <c r="AA40" s="3">
        <f t="shared" si="3"/>
        <v>30500</v>
      </c>
    </row>
    <row r="41" spans="1:27" x14ac:dyDescent="0.25">
      <c r="A41" s="2">
        <v>35885</v>
      </c>
      <c r="B41" s="2">
        <v>35795</v>
      </c>
      <c r="C41">
        <v>17</v>
      </c>
      <c r="E41">
        <v>10</v>
      </c>
      <c r="F41" s="4">
        <v>1585.5</v>
      </c>
      <c r="I41">
        <v>10623300</v>
      </c>
      <c r="J41">
        <v>1991700</v>
      </c>
      <c r="K41" s="4">
        <f t="shared" si="11"/>
        <v>63.337852086157554</v>
      </c>
      <c r="L41">
        <v>28.1</v>
      </c>
      <c r="M41" s="4">
        <f t="shared" si="1"/>
        <v>56.423487544483983</v>
      </c>
      <c r="N41" s="1">
        <f t="shared" si="0"/>
        <v>1.0722169662567014E-2</v>
      </c>
      <c r="T41" s="15">
        <f t="shared" si="4"/>
        <v>0.44365255648038054</v>
      </c>
      <c r="W41" s="2">
        <v>35703</v>
      </c>
      <c r="X41">
        <f t="shared" si="9"/>
        <v>17</v>
      </c>
      <c r="Y41" t="s">
        <v>22</v>
      </c>
      <c r="Z41">
        <f t="shared" si="10"/>
        <v>2440</v>
      </c>
      <c r="AA41" s="3">
        <f t="shared" si="3"/>
        <v>41480</v>
      </c>
    </row>
    <row r="42" spans="1:27" x14ac:dyDescent="0.25">
      <c r="A42" s="2">
        <v>36250</v>
      </c>
      <c r="B42" s="2">
        <v>36160</v>
      </c>
      <c r="C42">
        <v>22</v>
      </c>
      <c r="E42">
        <v>10</v>
      </c>
      <c r="F42" s="4">
        <v>2264</v>
      </c>
      <c r="I42">
        <v>14934600</v>
      </c>
      <c r="J42">
        <v>2195700</v>
      </c>
      <c r="K42" s="4">
        <f t="shared" si="11"/>
        <v>78.017488727968299</v>
      </c>
      <c r="L42">
        <v>36.700000000000003</v>
      </c>
      <c r="M42" s="4">
        <f t="shared" si="1"/>
        <v>61.689373297002717</v>
      </c>
      <c r="N42" s="1">
        <f t="shared" si="0"/>
        <v>9.7173144876325085E-3</v>
      </c>
      <c r="T42" s="15">
        <f t="shared" si="4"/>
        <v>0.47040734838269038</v>
      </c>
      <c r="W42" s="2">
        <v>36068</v>
      </c>
      <c r="X42">
        <f t="shared" si="9"/>
        <v>22</v>
      </c>
      <c r="Y42" t="s">
        <v>22</v>
      </c>
      <c r="Z42">
        <f t="shared" si="10"/>
        <v>2440</v>
      </c>
      <c r="AA42" s="3">
        <f t="shared" si="3"/>
        <v>53680</v>
      </c>
    </row>
    <row r="43" spans="1:27" x14ac:dyDescent="0.25">
      <c r="A43" s="2">
        <v>36616</v>
      </c>
      <c r="B43" s="2">
        <v>36525</v>
      </c>
      <c r="C43">
        <v>29</v>
      </c>
      <c r="E43">
        <v>10</v>
      </c>
      <c r="F43" s="4">
        <v>2440</v>
      </c>
      <c r="I43">
        <v>18832000</v>
      </c>
      <c r="J43">
        <v>2200600</v>
      </c>
      <c r="K43" s="4">
        <f t="shared" si="11"/>
        <v>95.576660910660735</v>
      </c>
      <c r="L43">
        <v>48.6</v>
      </c>
      <c r="M43" s="4">
        <f t="shared" si="1"/>
        <v>50.205761316872426</v>
      </c>
      <c r="N43" s="1">
        <f t="shared" si="0"/>
        <v>1.1885245901639344E-2</v>
      </c>
      <c r="T43" s="15">
        <f t="shared" si="4"/>
        <v>0.50849234046194958</v>
      </c>
      <c r="W43" s="2">
        <v>36433</v>
      </c>
      <c r="X43">
        <f t="shared" si="9"/>
        <v>29</v>
      </c>
      <c r="Y43" t="s">
        <v>22</v>
      </c>
      <c r="Z43">
        <f t="shared" si="10"/>
        <v>2440</v>
      </c>
      <c r="AA43" s="3">
        <f t="shared" si="3"/>
        <v>70760</v>
      </c>
    </row>
    <row r="44" spans="1:27" x14ac:dyDescent="0.25">
      <c r="A44" s="2">
        <v>36981</v>
      </c>
      <c r="B44" s="2">
        <v>36891</v>
      </c>
      <c r="C44">
        <v>3.5</v>
      </c>
      <c r="E44">
        <v>1</v>
      </c>
      <c r="F44" s="11">
        <v>218.75</v>
      </c>
      <c r="I44">
        <v>22681600</v>
      </c>
      <c r="J44">
        <v>2200600</v>
      </c>
      <c r="K44" s="4">
        <f t="shared" si="11"/>
        <v>11.307007179860038</v>
      </c>
      <c r="L44">
        <v>5.95</v>
      </c>
      <c r="M44" s="4">
        <f t="shared" si="1"/>
        <v>36.764705882352942</v>
      </c>
      <c r="N44" s="1">
        <f t="shared" si="0"/>
        <v>1.6E-2</v>
      </c>
      <c r="T44" s="15">
        <f t="shared" si="4"/>
        <v>0.5262223597591853</v>
      </c>
      <c r="W44" s="2">
        <v>36799</v>
      </c>
      <c r="X44">
        <f t="shared" si="9"/>
        <v>3.5</v>
      </c>
      <c r="Y44" t="s">
        <v>22</v>
      </c>
      <c r="Z44">
        <f>Z43*10</f>
        <v>24400</v>
      </c>
      <c r="AA44" s="3">
        <f t="shared" si="3"/>
        <v>85400</v>
      </c>
    </row>
    <row r="45" spans="1:27" x14ac:dyDescent="0.25">
      <c r="A45" s="2">
        <v>37346</v>
      </c>
      <c r="B45" s="2">
        <v>37256</v>
      </c>
      <c r="C45">
        <v>5</v>
      </c>
      <c r="E45">
        <v>1</v>
      </c>
      <c r="F45" s="4">
        <v>225.35</v>
      </c>
      <c r="G45">
        <f>F45*10</f>
        <v>2253.5</v>
      </c>
      <c r="I45">
        <v>28235700</v>
      </c>
      <c r="J45">
        <v>2201200</v>
      </c>
      <c r="K45" s="4">
        <f t="shared" si="11"/>
        <v>13.827412320552426</v>
      </c>
      <c r="L45">
        <v>7.46</v>
      </c>
      <c r="M45" s="4">
        <f t="shared" si="1"/>
        <v>30.207774798927613</v>
      </c>
      <c r="N45" s="1">
        <f t="shared" si="0"/>
        <v>2.218770800976259E-2</v>
      </c>
      <c r="T45" s="15">
        <f t="shared" si="4"/>
        <v>0.53950803136981751</v>
      </c>
      <c r="W45" s="2">
        <v>37164</v>
      </c>
      <c r="X45">
        <f t="shared" si="9"/>
        <v>5</v>
      </c>
      <c r="Y45" t="s">
        <v>22</v>
      </c>
      <c r="Z45">
        <f t="shared" si="10"/>
        <v>24400</v>
      </c>
      <c r="AA45" s="3">
        <f t="shared" si="3"/>
        <v>122000</v>
      </c>
    </row>
    <row r="46" spans="1:27" x14ac:dyDescent="0.25">
      <c r="A46" s="2">
        <v>37711</v>
      </c>
      <c r="B46" s="2">
        <v>37621</v>
      </c>
      <c r="C46">
        <v>5.16</v>
      </c>
      <c r="E46">
        <v>1</v>
      </c>
      <c r="F46" s="4">
        <v>147.94999999999999</v>
      </c>
      <c r="I46">
        <v>34387500</v>
      </c>
      <c r="J46">
        <v>2201200</v>
      </c>
      <c r="K46" s="4">
        <f t="shared" si="11"/>
        <v>16.622160639651099</v>
      </c>
      <c r="L46">
        <v>8.0399999999999991</v>
      </c>
      <c r="M46" s="4">
        <f t="shared" si="1"/>
        <v>18.401741293532339</v>
      </c>
      <c r="N46" s="1">
        <f t="shared" si="0"/>
        <v>3.4876647516052725E-2</v>
      </c>
      <c r="T46" s="15">
        <f t="shared" si="4"/>
        <v>0.48369163156930961</v>
      </c>
      <c r="W46" s="2">
        <v>37529</v>
      </c>
      <c r="X46">
        <f t="shared" si="9"/>
        <v>5.16</v>
      </c>
      <c r="Y46" t="s">
        <v>22</v>
      </c>
      <c r="Z46">
        <f t="shared" si="10"/>
        <v>24400</v>
      </c>
      <c r="AA46" s="3">
        <f t="shared" si="3"/>
        <v>125904</v>
      </c>
    </row>
    <row r="47" spans="1:27" x14ac:dyDescent="0.25">
      <c r="A47" s="2">
        <v>38077</v>
      </c>
      <c r="B47" s="2">
        <v>37986</v>
      </c>
      <c r="C47">
        <v>5.5</v>
      </c>
      <c r="E47">
        <v>1</v>
      </c>
      <c r="F47" s="4">
        <v>154.25</v>
      </c>
      <c r="I47">
        <v>19186000</v>
      </c>
      <c r="J47">
        <v>2201200</v>
      </c>
      <c r="K47" s="4">
        <f t="shared" si="11"/>
        <v>9.7161548246411051</v>
      </c>
      <c r="L47">
        <v>8.0500000000000007</v>
      </c>
      <c r="M47" s="4">
        <f t="shared" si="1"/>
        <v>19.161490683229811</v>
      </c>
      <c r="N47" s="1">
        <f t="shared" si="0"/>
        <v>3.5656401944894653E-2</v>
      </c>
      <c r="T47" s="15">
        <f t="shared" si="4"/>
        <v>0.82851705693124866</v>
      </c>
      <c r="W47" s="2">
        <v>37894</v>
      </c>
      <c r="X47">
        <f t="shared" si="9"/>
        <v>5.5</v>
      </c>
      <c r="Y47" t="s">
        <v>22</v>
      </c>
      <c r="Z47">
        <f t="shared" si="10"/>
        <v>24400</v>
      </c>
      <c r="AA47" s="3">
        <f t="shared" si="3"/>
        <v>134200</v>
      </c>
    </row>
    <row r="48" spans="1:27" x14ac:dyDescent="0.25">
      <c r="A48" s="2">
        <v>38442</v>
      </c>
      <c r="B48" s="2">
        <v>38352</v>
      </c>
      <c r="C48">
        <v>5</v>
      </c>
      <c r="E48">
        <v>1</v>
      </c>
      <c r="F48" s="4">
        <v>131.75</v>
      </c>
      <c r="I48">
        <v>18725900</v>
      </c>
      <c r="J48">
        <v>2201200</v>
      </c>
      <c r="K48" s="4">
        <f t="shared" si="11"/>
        <v>9.5071324731964388</v>
      </c>
      <c r="L48">
        <v>5.44</v>
      </c>
      <c r="M48" s="4">
        <f t="shared" si="1"/>
        <v>24.21875</v>
      </c>
      <c r="N48" s="1">
        <f t="shared" si="0"/>
        <v>3.7950664136622389E-2</v>
      </c>
      <c r="T48" s="15">
        <f t="shared" si="4"/>
        <v>0.57220197734038636</v>
      </c>
      <c r="W48" s="2">
        <v>38260</v>
      </c>
      <c r="X48">
        <f t="shared" si="9"/>
        <v>5</v>
      </c>
      <c r="Y48" t="s">
        <v>22</v>
      </c>
      <c r="Z48">
        <f t="shared" si="10"/>
        <v>24400</v>
      </c>
      <c r="AA48" s="3">
        <f t="shared" si="3"/>
        <v>122000</v>
      </c>
    </row>
    <row r="49" spans="1:27" x14ac:dyDescent="0.25">
      <c r="A49" s="2">
        <v>38807</v>
      </c>
      <c r="B49" s="2">
        <v>38717</v>
      </c>
      <c r="C49">
        <v>5</v>
      </c>
      <c r="E49">
        <v>1</v>
      </c>
      <c r="F49" s="4">
        <v>272.3</v>
      </c>
      <c r="I49">
        <v>20855000</v>
      </c>
      <c r="J49">
        <v>2201200</v>
      </c>
      <c r="K49" s="4">
        <f t="shared" si="11"/>
        <v>10.474377612211521</v>
      </c>
      <c r="L49">
        <v>6.4</v>
      </c>
      <c r="M49" s="4">
        <f t="shared" si="1"/>
        <v>42.546875</v>
      </c>
      <c r="N49" s="1">
        <f t="shared" si="0"/>
        <v>1.8362100624311421E-2</v>
      </c>
      <c r="T49" s="15">
        <f t="shared" si="4"/>
        <v>0.61101482464586532</v>
      </c>
      <c r="W49" s="2">
        <v>38625</v>
      </c>
      <c r="X49">
        <f t="shared" si="9"/>
        <v>5</v>
      </c>
      <c r="Y49" t="s">
        <v>22</v>
      </c>
      <c r="Z49">
        <f t="shared" si="10"/>
        <v>24400</v>
      </c>
      <c r="AA49" s="3">
        <f t="shared" si="3"/>
        <v>122000</v>
      </c>
    </row>
    <row r="50" spans="1:27" x14ac:dyDescent="0.25">
      <c r="A50" s="2">
        <v>39172</v>
      </c>
      <c r="B50" s="2">
        <v>39082</v>
      </c>
      <c r="C50">
        <v>6</v>
      </c>
      <c r="E50">
        <v>1</v>
      </c>
      <c r="F50" s="4">
        <v>205.25</v>
      </c>
      <c r="I50">
        <v>25028100</v>
      </c>
      <c r="J50">
        <v>2206800</v>
      </c>
      <c r="K50" s="4">
        <f t="shared" si="11"/>
        <v>12.341353996737357</v>
      </c>
      <c r="L50">
        <v>8.41</v>
      </c>
      <c r="M50" s="4">
        <f t="shared" si="1"/>
        <v>24.405469678953626</v>
      </c>
      <c r="N50" s="1">
        <f t="shared" si="0"/>
        <v>2.9232643118148598E-2</v>
      </c>
      <c r="T50" s="15">
        <f t="shared" si="4"/>
        <v>0.68144872938766066</v>
      </c>
      <c r="W50" s="2">
        <v>38990</v>
      </c>
      <c r="X50">
        <f t="shared" si="9"/>
        <v>6</v>
      </c>
      <c r="Y50" t="s">
        <v>22</v>
      </c>
      <c r="Z50">
        <f t="shared" si="10"/>
        <v>24400</v>
      </c>
      <c r="AA50" s="3">
        <f t="shared" si="3"/>
        <v>146400</v>
      </c>
    </row>
    <row r="51" spans="1:27" x14ac:dyDescent="0.25">
      <c r="A51" s="2">
        <v>39538</v>
      </c>
      <c r="B51" s="2">
        <v>39447</v>
      </c>
      <c r="C51">
        <v>9</v>
      </c>
      <c r="E51">
        <v>1</v>
      </c>
      <c r="F51" s="4">
        <v>228.7</v>
      </c>
      <c r="I51">
        <v>12214900</v>
      </c>
      <c r="J51">
        <v>2177400</v>
      </c>
      <c r="K51" s="4">
        <f t="shared" si="11"/>
        <v>6.6098557913107374</v>
      </c>
      <c r="L51">
        <v>8.73</v>
      </c>
      <c r="M51" s="4">
        <f t="shared" si="1"/>
        <v>26.197021764032069</v>
      </c>
      <c r="N51" s="1">
        <f t="shared" si="0"/>
        <v>3.9352864013992128E-2</v>
      </c>
      <c r="T51" s="15">
        <f t="shared" si="4"/>
        <v>1.3207549870416821</v>
      </c>
      <c r="W51" s="2">
        <v>39355</v>
      </c>
      <c r="X51">
        <f t="shared" si="9"/>
        <v>9</v>
      </c>
      <c r="Y51" t="s">
        <v>22</v>
      </c>
      <c r="Z51">
        <f t="shared" si="10"/>
        <v>24400</v>
      </c>
      <c r="AA51" s="3">
        <f t="shared" si="3"/>
        <v>219600</v>
      </c>
    </row>
    <row r="52" spans="1:27" x14ac:dyDescent="0.25">
      <c r="A52" s="2">
        <v>39903</v>
      </c>
      <c r="B52" s="12">
        <v>39903</v>
      </c>
      <c r="C52">
        <v>0</v>
      </c>
      <c r="E52">
        <v>1</v>
      </c>
      <c r="F52" s="4">
        <v>238.2</v>
      </c>
      <c r="I52">
        <v>18435200</v>
      </c>
      <c r="J52">
        <v>2179900</v>
      </c>
      <c r="K52" s="4">
        <f t="shared" si="11"/>
        <v>9.4569016927381995</v>
      </c>
      <c r="L52">
        <v>11.46</v>
      </c>
      <c r="M52" s="4">
        <f t="shared" si="1"/>
        <v>20.785340314136125</v>
      </c>
      <c r="N52" s="1">
        <f t="shared" si="0"/>
        <v>0</v>
      </c>
      <c r="T52" s="16">
        <f>(L52*15/12)/K52</f>
        <v>1.5147667243913443</v>
      </c>
      <c r="W52" s="2">
        <v>39721</v>
      </c>
      <c r="X52" s="5">
        <v>0</v>
      </c>
      <c r="Y52" t="s">
        <v>22</v>
      </c>
      <c r="Z52">
        <f t="shared" si="10"/>
        <v>24400</v>
      </c>
      <c r="AA52" s="3">
        <f t="shared" si="3"/>
        <v>0</v>
      </c>
    </row>
    <row r="53" spans="1:27" x14ac:dyDescent="0.25">
      <c r="A53" s="2">
        <v>40268</v>
      </c>
      <c r="B53" s="2">
        <v>40268</v>
      </c>
      <c r="C53">
        <v>7.5</v>
      </c>
      <c r="E53">
        <v>1</v>
      </c>
      <c r="F53" s="4">
        <v>238.7</v>
      </c>
      <c r="I53">
        <v>23653500</v>
      </c>
      <c r="J53">
        <v>2181700</v>
      </c>
      <c r="K53" s="4">
        <f t="shared" si="11"/>
        <v>11.841774762799652</v>
      </c>
      <c r="L53">
        <v>10.1</v>
      </c>
      <c r="M53" s="4">
        <f t="shared" si="1"/>
        <v>23.633663366336634</v>
      </c>
      <c r="N53" s="1">
        <f t="shared" si="0"/>
        <v>3.1420192710515292E-2</v>
      </c>
      <c r="T53" s="15">
        <f t="shared" si="4"/>
        <v>0.85291269276026505</v>
      </c>
      <c r="W53" s="2">
        <v>40086</v>
      </c>
      <c r="X53">
        <v>7.5</v>
      </c>
      <c r="Y53" t="s">
        <v>22</v>
      </c>
      <c r="Z53">
        <f t="shared" si="10"/>
        <v>24400</v>
      </c>
      <c r="AA53" s="3">
        <f t="shared" si="3"/>
        <v>183000</v>
      </c>
    </row>
    <row r="54" spans="1:27" x14ac:dyDescent="0.25">
      <c r="A54" s="2">
        <v>40633</v>
      </c>
      <c r="B54" s="2">
        <v>40633</v>
      </c>
      <c r="C54">
        <v>6.5</v>
      </c>
      <c r="E54">
        <v>1</v>
      </c>
      <c r="F54" s="4">
        <v>284.60000000000002</v>
      </c>
      <c r="I54">
        <v>24179700</v>
      </c>
      <c r="J54">
        <v>2159471.9679999999</v>
      </c>
      <c r="K54" s="4">
        <f t="shared" si="11"/>
        <v>12.197042776338554</v>
      </c>
      <c r="L54" s="4">
        <v>10.632460314483694</v>
      </c>
      <c r="M54" s="4">
        <f t="shared" si="1"/>
        <v>26.767087915890333</v>
      </c>
      <c r="N54" s="1">
        <f t="shared" si="0"/>
        <v>2.2839072382290933E-2</v>
      </c>
      <c r="T54" s="15">
        <f t="shared" si="4"/>
        <v>0.8717244425107662</v>
      </c>
      <c r="W54" s="2">
        <v>40451</v>
      </c>
      <c r="X54">
        <f t="shared" si="9"/>
        <v>6.5</v>
      </c>
      <c r="Y54" t="s">
        <v>22</v>
      </c>
      <c r="Z54">
        <f t="shared" si="10"/>
        <v>24400</v>
      </c>
      <c r="AA54" s="3">
        <f t="shared" si="3"/>
        <v>158600</v>
      </c>
    </row>
    <row r="55" spans="1:27" x14ac:dyDescent="0.25">
      <c r="A55" s="2">
        <v>40999</v>
      </c>
      <c r="B55" s="2">
        <v>40999</v>
      </c>
      <c r="C55">
        <v>6.5</v>
      </c>
      <c r="E55">
        <v>1</v>
      </c>
      <c r="F55" s="4">
        <v>409.9</v>
      </c>
      <c r="I55">
        <v>32970000</v>
      </c>
      <c r="J55">
        <v>2161512.4920000001</v>
      </c>
      <c r="K55" s="4">
        <f t="shared" si="11"/>
        <v>16.253208168828845</v>
      </c>
      <c r="L55" s="4">
        <v>12.910681804192876</v>
      </c>
      <c r="M55" s="4">
        <f t="shared" ref="M55:M62" si="12">F55/L55</f>
        <v>31.748904218743952</v>
      </c>
      <c r="N55" s="1">
        <f t="shared" ref="N55:N62" si="13">C55/F55</f>
        <v>1.5857526225908761E-2</v>
      </c>
      <c r="T55" s="15">
        <f t="shared" si="4"/>
        <v>0.79434667113619939</v>
      </c>
      <c r="W55" s="2">
        <v>40816</v>
      </c>
      <c r="X55">
        <v>6.5</v>
      </c>
      <c r="Y55" t="s">
        <v>22</v>
      </c>
      <c r="Z55">
        <f t="shared" si="10"/>
        <v>24400</v>
      </c>
      <c r="AA55" s="3">
        <f t="shared" si="3"/>
        <v>158600</v>
      </c>
    </row>
    <row r="56" spans="1:27" x14ac:dyDescent="0.25">
      <c r="A56" s="2">
        <v>41364</v>
      </c>
      <c r="B56" s="2">
        <v>41364</v>
      </c>
      <c r="C56">
        <v>7.5</v>
      </c>
      <c r="E56">
        <v>1</v>
      </c>
      <c r="F56" s="4">
        <v>466.1</v>
      </c>
      <c r="I56">
        <v>24580000</v>
      </c>
      <c r="J56">
        <v>2162472.31</v>
      </c>
      <c r="K56" s="4">
        <f t="shared" si="11"/>
        <v>12.36661953373174</v>
      </c>
      <c r="L56" s="4">
        <v>17.706492620939041</v>
      </c>
      <c r="M56" s="4">
        <f t="shared" si="12"/>
        <v>26.323677420383497</v>
      </c>
      <c r="N56" s="1">
        <f t="shared" si="13"/>
        <v>1.6090967603518556E-2</v>
      </c>
      <c r="T56" s="15">
        <f t="shared" si="4"/>
        <v>1.4317973131333124</v>
      </c>
      <c r="W56" s="2">
        <v>41182</v>
      </c>
      <c r="X56">
        <v>7.5</v>
      </c>
      <c r="Y56" t="s">
        <v>22</v>
      </c>
      <c r="Z56">
        <f t="shared" si="10"/>
        <v>24400</v>
      </c>
      <c r="AA56" s="3">
        <f t="shared" si="3"/>
        <v>183000</v>
      </c>
    </row>
    <row r="57" spans="1:27" x14ac:dyDescent="0.25">
      <c r="A57" s="2">
        <v>41729</v>
      </c>
      <c r="B57" s="2">
        <v>41729</v>
      </c>
      <c r="C57">
        <v>18.5</v>
      </c>
      <c r="E57">
        <v>1</v>
      </c>
      <c r="F57" s="4">
        <v>603.65</v>
      </c>
      <c r="I57">
        <v>30610000</v>
      </c>
      <c r="J57">
        <v>2162696.2919999999</v>
      </c>
      <c r="K57" s="4">
        <f t="shared" si="11"/>
        <v>15.153628557661577</v>
      </c>
      <c r="L57" s="4">
        <v>18.243754403218816</v>
      </c>
      <c r="M57" s="4">
        <f t="shared" si="12"/>
        <v>33.088035864673536</v>
      </c>
      <c r="N57" s="1">
        <f t="shared" si="13"/>
        <v>3.0646898036941938E-2</v>
      </c>
      <c r="T57" s="15">
        <f t="shared" si="4"/>
        <v>1.2039198620844438</v>
      </c>
      <c r="W57" s="2">
        <v>41547</v>
      </c>
      <c r="X57">
        <v>18.5</v>
      </c>
      <c r="Y57" t="s">
        <v>22</v>
      </c>
      <c r="Z57">
        <f t="shared" si="10"/>
        <v>24400</v>
      </c>
      <c r="AA57" s="3">
        <f t="shared" si="3"/>
        <v>451400</v>
      </c>
    </row>
    <row r="58" spans="1:27" x14ac:dyDescent="0.25">
      <c r="A58" s="2">
        <v>42094</v>
      </c>
      <c r="B58" s="2">
        <v>42094</v>
      </c>
      <c r="C58">
        <v>13</v>
      </c>
      <c r="E58">
        <v>1</v>
      </c>
      <c r="F58" s="4">
        <v>872.9</v>
      </c>
      <c r="I58">
        <v>35080000</v>
      </c>
      <c r="J58">
        <v>2163464.8509999998</v>
      </c>
      <c r="K58" s="4">
        <f t="shared" si="11"/>
        <v>17.214730728712912</v>
      </c>
      <c r="L58" s="4">
        <v>20.167094454912409</v>
      </c>
      <c r="M58" s="4">
        <f t="shared" si="12"/>
        <v>43.283379365904359</v>
      </c>
      <c r="N58" s="1">
        <f t="shared" si="13"/>
        <v>1.489288578302211E-2</v>
      </c>
      <c r="T58" s="15">
        <f t="shared" si="4"/>
        <v>1.1715021729195665</v>
      </c>
      <c r="W58" s="2">
        <v>41912</v>
      </c>
      <c r="X58">
        <v>13</v>
      </c>
      <c r="Y58" t="s">
        <v>22</v>
      </c>
      <c r="Z58">
        <f t="shared" si="10"/>
        <v>24400</v>
      </c>
      <c r="AA58" s="3">
        <f t="shared" si="3"/>
        <v>317200</v>
      </c>
    </row>
    <row r="59" spans="1:27" x14ac:dyDescent="0.25">
      <c r="A59" s="2">
        <v>42460</v>
      </c>
      <c r="B59" s="2">
        <v>42460</v>
      </c>
      <c r="C59">
        <v>15</v>
      </c>
      <c r="E59">
        <v>1</v>
      </c>
      <c r="F59" s="4">
        <v>869.5</v>
      </c>
      <c r="I59">
        <v>60630000</v>
      </c>
      <c r="J59">
        <v>2163936.9709999999</v>
      </c>
      <c r="K59" s="4">
        <f t="shared" si="11"/>
        <v>29.018376141511009</v>
      </c>
      <c r="L59" s="4">
        <v>19.182628956525186</v>
      </c>
      <c r="M59" s="4">
        <f t="shared" si="12"/>
        <v>45.327467990472172</v>
      </c>
      <c r="N59" s="1">
        <f t="shared" si="13"/>
        <v>1.7251293847038527E-2</v>
      </c>
      <c r="T59" s="15">
        <f t="shared" si="4"/>
        <v>0.66105108235482168</v>
      </c>
      <c r="W59" s="2">
        <v>42277</v>
      </c>
      <c r="X59">
        <v>15</v>
      </c>
      <c r="Y59" t="s">
        <v>22</v>
      </c>
      <c r="Z59">
        <f t="shared" si="10"/>
        <v>24400</v>
      </c>
      <c r="AA59" s="3">
        <f t="shared" si="3"/>
        <v>366000</v>
      </c>
    </row>
    <row r="60" spans="1:27" x14ac:dyDescent="0.25">
      <c r="A60" s="2">
        <v>42825</v>
      </c>
      <c r="B60" s="2">
        <v>42825</v>
      </c>
      <c r="C60">
        <v>16</v>
      </c>
      <c r="E60">
        <v>1</v>
      </c>
      <c r="F60" s="4">
        <v>909.75</v>
      </c>
      <c r="I60">
        <v>62740000</v>
      </c>
      <c r="J60">
        <v>2164349.639</v>
      </c>
      <c r="K60" s="4">
        <f t="shared" si="11"/>
        <v>29.987922685628522</v>
      </c>
      <c r="L60" s="4">
        <v>20.68057729373179</v>
      </c>
      <c r="M60" s="4">
        <f t="shared" si="12"/>
        <v>43.990551476323731</v>
      </c>
      <c r="N60" s="1">
        <f t="shared" si="13"/>
        <v>1.7587249244297883E-2</v>
      </c>
      <c r="T60" s="15">
        <f t="shared" si="4"/>
        <v>0.68963020581758383</v>
      </c>
      <c r="W60" s="2">
        <v>42643</v>
      </c>
      <c r="X60">
        <v>16</v>
      </c>
      <c r="Y60" t="s">
        <v>22</v>
      </c>
      <c r="Z60">
        <f t="shared" si="10"/>
        <v>24400</v>
      </c>
      <c r="AA60" s="3">
        <f t="shared" si="3"/>
        <v>390400</v>
      </c>
    </row>
    <row r="61" spans="1:27" x14ac:dyDescent="0.25">
      <c r="A61" s="2">
        <v>43190</v>
      </c>
      <c r="B61" s="2">
        <v>43190</v>
      </c>
      <c r="C61">
        <v>17</v>
      </c>
      <c r="E61">
        <v>1</v>
      </c>
      <c r="F61" s="4">
        <v>1335.9</v>
      </c>
      <c r="I61">
        <v>68590000</v>
      </c>
      <c r="J61">
        <v>2164528.7769999998</v>
      </c>
      <c r="K61" s="4">
        <f t="shared" si="11"/>
        <v>32.688190394522991</v>
      </c>
      <c r="L61" s="4">
        <v>24.088383833947059</v>
      </c>
      <c r="M61" s="4">
        <f t="shared" si="12"/>
        <v>55.458266075840051</v>
      </c>
      <c r="N61" s="1">
        <f t="shared" si="13"/>
        <v>1.2725503405943557E-2</v>
      </c>
      <c r="T61" s="15">
        <f t="shared" si="4"/>
        <v>0.73691396015556565</v>
      </c>
      <c r="W61" s="2">
        <v>43008</v>
      </c>
      <c r="X61">
        <v>17</v>
      </c>
      <c r="Y61" t="s">
        <v>22</v>
      </c>
      <c r="Z61">
        <f t="shared" si="10"/>
        <v>24400</v>
      </c>
      <c r="AA61" s="3">
        <f t="shared" si="3"/>
        <v>414800</v>
      </c>
    </row>
    <row r="62" spans="1:27" x14ac:dyDescent="0.25">
      <c r="A62" s="2">
        <v>43555</v>
      </c>
      <c r="B62" s="2">
        <v>43555</v>
      </c>
      <c r="C62">
        <v>20</v>
      </c>
      <c r="E62">
        <v>1</v>
      </c>
      <c r="F62" s="4">
        <v>1707.8</v>
      </c>
      <c r="I62">
        <v>74430000</v>
      </c>
      <c r="J62">
        <v>2164704.4049999998</v>
      </c>
      <c r="K62" s="4">
        <f t="shared" si="11"/>
        <v>35.383447378811987</v>
      </c>
      <c r="L62" s="4">
        <v>27.966866912713655</v>
      </c>
      <c r="M62" s="4">
        <f t="shared" si="12"/>
        <v>61.065116994697718</v>
      </c>
      <c r="N62" s="1">
        <f t="shared" si="13"/>
        <v>1.1710973181871413E-2</v>
      </c>
      <c r="T62" s="15">
        <f t="shared" si="4"/>
        <v>0.79039406797486145</v>
      </c>
      <c r="W62" s="2">
        <v>43373</v>
      </c>
      <c r="X62">
        <v>20</v>
      </c>
      <c r="Y62" t="s">
        <v>22</v>
      </c>
      <c r="Z62">
        <f t="shared" si="10"/>
        <v>24400</v>
      </c>
      <c r="AA62" s="3">
        <f t="shared" si="3"/>
        <v>488000</v>
      </c>
    </row>
    <row r="63" spans="1:27" x14ac:dyDescent="0.25">
      <c r="W63" s="2">
        <v>43555</v>
      </c>
      <c r="X63" s="4">
        <f>F62</f>
        <v>1707.8</v>
      </c>
      <c r="Z63">
        <f>Z62</f>
        <v>24400</v>
      </c>
      <c r="AA63" s="3">
        <f t="shared" si="3"/>
        <v>41670320</v>
      </c>
    </row>
    <row r="64" spans="1:27" x14ac:dyDescent="0.25">
      <c r="W64">
        <f>YEARFRAC(W2,W63)</f>
        <v>60</v>
      </c>
      <c r="X64" t="s">
        <v>20</v>
      </c>
      <c r="AA64" s="13">
        <f>XIRR(AA2:AA63,W2:W63)</f>
        <v>0.19546253085136411</v>
      </c>
    </row>
    <row r="67" spans="2:63" x14ac:dyDescent="0.25">
      <c r="B67" t="s">
        <v>1</v>
      </c>
      <c r="C67" s="14">
        <v>21550</v>
      </c>
      <c r="D67" s="14">
        <v>21915</v>
      </c>
      <c r="E67" s="14">
        <v>22281</v>
      </c>
      <c r="F67" s="14">
        <v>22646</v>
      </c>
      <c r="G67" s="14">
        <v>23011</v>
      </c>
      <c r="H67" s="14">
        <v>23376</v>
      </c>
      <c r="I67" s="14">
        <v>23742</v>
      </c>
      <c r="J67" s="14">
        <v>24107</v>
      </c>
      <c r="K67" s="14">
        <v>24472</v>
      </c>
      <c r="L67" s="14">
        <v>24837</v>
      </c>
      <c r="M67" s="14">
        <v>25203</v>
      </c>
      <c r="N67" s="14">
        <v>25568</v>
      </c>
      <c r="O67" s="14">
        <v>25933</v>
      </c>
      <c r="P67" s="14">
        <v>26298</v>
      </c>
      <c r="Q67" s="14">
        <v>26664</v>
      </c>
      <c r="R67" s="14">
        <v>27029</v>
      </c>
      <c r="S67" s="14">
        <v>27394</v>
      </c>
      <c r="T67" s="14">
        <v>27759</v>
      </c>
      <c r="U67" s="14">
        <v>28125</v>
      </c>
      <c r="V67" s="14">
        <v>28490</v>
      </c>
      <c r="W67" s="14">
        <v>28855</v>
      </c>
      <c r="X67" s="14">
        <v>29220</v>
      </c>
      <c r="Y67" s="14">
        <v>29586</v>
      </c>
      <c r="Z67" s="14">
        <v>29951</v>
      </c>
      <c r="AA67" s="14">
        <v>30316</v>
      </c>
      <c r="AB67" s="14">
        <v>30681</v>
      </c>
      <c r="AC67" s="14">
        <v>31047</v>
      </c>
      <c r="AD67" s="14">
        <v>31412</v>
      </c>
      <c r="AE67" s="14">
        <v>31777</v>
      </c>
      <c r="AF67" s="14">
        <v>32142</v>
      </c>
      <c r="AG67" s="14">
        <v>32508</v>
      </c>
      <c r="AH67" s="14">
        <v>32873</v>
      </c>
      <c r="AI67" s="14">
        <v>33238</v>
      </c>
      <c r="AJ67" s="14">
        <v>33603</v>
      </c>
      <c r="AK67" s="14">
        <v>33969</v>
      </c>
      <c r="AL67" s="14">
        <v>34334</v>
      </c>
      <c r="AM67" s="14">
        <v>34699</v>
      </c>
      <c r="AN67" s="14">
        <v>35064</v>
      </c>
      <c r="AO67" s="14">
        <v>35430</v>
      </c>
      <c r="AP67" s="14">
        <v>35795</v>
      </c>
      <c r="AQ67" s="14">
        <v>36160</v>
      </c>
      <c r="AR67" s="14">
        <v>36525</v>
      </c>
      <c r="AS67" s="14">
        <v>36891</v>
      </c>
      <c r="AT67" s="14">
        <v>37256</v>
      </c>
      <c r="AU67" s="14">
        <v>37621</v>
      </c>
      <c r="AV67" s="14">
        <v>37986</v>
      </c>
      <c r="AW67" s="14">
        <v>38352</v>
      </c>
      <c r="AX67" s="14">
        <v>38717</v>
      </c>
      <c r="AY67" s="14">
        <v>39082</v>
      </c>
      <c r="AZ67" s="14">
        <v>39447</v>
      </c>
      <c r="BA67" s="17">
        <v>39903</v>
      </c>
      <c r="BB67" s="14">
        <v>40268</v>
      </c>
      <c r="BC67" s="14">
        <v>40633</v>
      </c>
      <c r="BD67" s="14">
        <v>40999</v>
      </c>
      <c r="BE67" s="14">
        <v>41364</v>
      </c>
      <c r="BF67" s="14">
        <v>41729</v>
      </c>
      <c r="BG67" s="14">
        <v>42094</v>
      </c>
      <c r="BH67" s="14">
        <v>42460</v>
      </c>
      <c r="BI67" s="14">
        <v>42825</v>
      </c>
      <c r="BJ67" s="14">
        <v>43190</v>
      </c>
      <c r="BK67" s="14">
        <v>43555</v>
      </c>
    </row>
    <row r="68" spans="2:63" x14ac:dyDescent="0.25">
      <c r="B68" t="s">
        <v>10</v>
      </c>
      <c r="C68" t="s">
        <v>34</v>
      </c>
      <c r="D68" t="s">
        <v>34</v>
      </c>
      <c r="E68" s="4">
        <v>16.09</v>
      </c>
      <c r="F68" s="4">
        <v>19.600000000000001</v>
      </c>
      <c r="G68" s="4">
        <v>13.17</v>
      </c>
      <c r="H68" s="4">
        <v>13.53</v>
      </c>
      <c r="I68" s="4">
        <v>13.49</v>
      </c>
      <c r="J68" s="4">
        <v>15.16</v>
      </c>
      <c r="K68" s="4">
        <v>16.920000000000002</v>
      </c>
      <c r="L68" s="4">
        <v>14.47</v>
      </c>
      <c r="M68" s="4">
        <v>15.02</v>
      </c>
      <c r="N68" s="4">
        <v>12.54</v>
      </c>
      <c r="O68" s="4">
        <v>13.34</v>
      </c>
      <c r="P68" s="4">
        <v>13.69</v>
      </c>
      <c r="Q68" s="4">
        <v>14.17</v>
      </c>
      <c r="R68" s="4">
        <v>27.16</v>
      </c>
      <c r="S68" s="4">
        <v>23.86</v>
      </c>
      <c r="T68" s="4">
        <v>23.86</v>
      </c>
      <c r="U68" s="4">
        <v>25.44</v>
      </c>
      <c r="V68" s="4">
        <v>25.44</v>
      </c>
      <c r="W68" s="4">
        <v>21.5</v>
      </c>
      <c r="X68" s="4">
        <v>21.51</v>
      </c>
      <c r="Y68" s="4">
        <v>25.59</v>
      </c>
      <c r="Z68" s="4">
        <v>29.81</v>
      </c>
      <c r="AA68" s="4">
        <v>33.5</v>
      </c>
      <c r="AB68" s="4">
        <v>39.340000000000003</v>
      </c>
      <c r="AC68" s="4">
        <v>24.25</v>
      </c>
      <c r="AD68" s="4">
        <v>26.6</v>
      </c>
      <c r="AE68" s="4">
        <v>30.58</v>
      </c>
      <c r="AF68" s="4">
        <v>35.39</v>
      </c>
      <c r="AG68" s="4">
        <v>19.66</v>
      </c>
      <c r="AH68" s="4">
        <v>22.08</v>
      </c>
      <c r="AI68" s="4">
        <v>24.49</v>
      </c>
      <c r="AJ68" s="4">
        <v>24.49</v>
      </c>
      <c r="AK68" s="4">
        <v>20.73</v>
      </c>
      <c r="AL68" s="4">
        <v>20.73</v>
      </c>
      <c r="AM68" s="4">
        <v>36.618817606639908</v>
      </c>
      <c r="AN68" s="4">
        <v>43.765770707624796</v>
      </c>
      <c r="AO68" s="4">
        <v>49.783099864437418</v>
      </c>
      <c r="AP68" s="4">
        <v>63.337852086157554</v>
      </c>
      <c r="AQ68" s="4">
        <v>78.017488727968299</v>
      </c>
      <c r="AR68" s="4">
        <v>95.576660910660735</v>
      </c>
      <c r="AS68" s="4">
        <v>11.307007179860038</v>
      </c>
      <c r="AT68" s="4">
        <v>13.827412320552426</v>
      </c>
      <c r="AU68" s="4">
        <v>16.622160639651099</v>
      </c>
      <c r="AV68" s="4">
        <v>9.7161548246411051</v>
      </c>
      <c r="AW68" s="4">
        <v>9.5071324731964388</v>
      </c>
      <c r="AX68" s="4">
        <v>10.474377612211521</v>
      </c>
      <c r="AY68" s="4">
        <v>12.341353996737357</v>
      </c>
      <c r="AZ68" s="4">
        <v>6.6098557913107374</v>
      </c>
      <c r="BA68" s="4">
        <v>9.4569016927381995</v>
      </c>
      <c r="BB68" s="4">
        <v>11.841774762799652</v>
      </c>
      <c r="BC68" s="4">
        <v>12.197042776338554</v>
      </c>
      <c r="BD68" s="4">
        <v>16.253208168828845</v>
      </c>
      <c r="BE68" s="4">
        <v>12.36661953373174</v>
      </c>
      <c r="BF68" s="4">
        <v>15.153628557661577</v>
      </c>
      <c r="BG68" s="4">
        <v>17.214730728712912</v>
      </c>
      <c r="BH68" s="4">
        <v>29.018376141511009</v>
      </c>
      <c r="BI68" s="4">
        <v>29.987922685628522</v>
      </c>
      <c r="BJ68" s="4">
        <v>32.688190394522991</v>
      </c>
      <c r="BK68" s="4">
        <v>35.383447378811987</v>
      </c>
    </row>
    <row r="69" spans="2:63" x14ac:dyDescent="0.25">
      <c r="B69" t="s">
        <v>11</v>
      </c>
      <c r="C69" t="s">
        <v>34</v>
      </c>
      <c r="D69" t="s">
        <v>34</v>
      </c>
      <c r="E69" s="4">
        <v>3.74</v>
      </c>
      <c r="F69" s="4">
        <v>4.05</v>
      </c>
      <c r="G69" s="4">
        <v>2.8</v>
      </c>
      <c r="H69" s="4">
        <v>1.57</v>
      </c>
      <c r="I69" s="4">
        <v>2.56</v>
      </c>
      <c r="J69" s="4">
        <v>2.2999999999999998</v>
      </c>
      <c r="K69" s="4">
        <v>2.02</v>
      </c>
      <c r="L69" s="4">
        <v>2.02</v>
      </c>
      <c r="M69" s="4">
        <v>1.92</v>
      </c>
      <c r="N69" s="4">
        <v>1.65</v>
      </c>
      <c r="O69" s="4">
        <v>2.06</v>
      </c>
      <c r="P69" s="4">
        <v>1.71</v>
      </c>
      <c r="Q69" s="4">
        <v>1.99</v>
      </c>
      <c r="R69" s="4">
        <v>2.48</v>
      </c>
      <c r="S69" s="4">
        <v>2.06</v>
      </c>
      <c r="T69" s="4">
        <v>2.06</v>
      </c>
      <c r="U69" s="4">
        <v>2.8</v>
      </c>
      <c r="V69" s="4">
        <v>2.8</v>
      </c>
      <c r="W69" s="4">
        <v>3.36</v>
      </c>
      <c r="X69" s="4">
        <v>4.57</v>
      </c>
      <c r="Y69" s="4">
        <v>6.21</v>
      </c>
      <c r="Z69" s="4">
        <v>5.71</v>
      </c>
      <c r="AA69" s="4">
        <v>7.17</v>
      </c>
      <c r="AB69" s="4">
        <v>8.2799999999999994</v>
      </c>
      <c r="AC69" s="4">
        <v>4.2699999999999996</v>
      </c>
      <c r="AD69" s="4">
        <v>4.7300000000000004</v>
      </c>
      <c r="AE69" s="4">
        <v>6.98</v>
      </c>
      <c r="AF69" s="4">
        <v>8.15</v>
      </c>
      <c r="AG69" s="4">
        <v>4.46</v>
      </c>
      <c r="AH69" s="4">
        <v>5.62</v>
      </c>
      <c r="AI69" s="4">
        <v>5.89</v>
      </c>
      <c r="AJ69" s="4">
        <v>5.89</v>
      </c>
      <c r="AK69" s="4">
        <v>7</v>
      </c>
      <c r="AL69" s="4">
        <v>9.1</v>
      </c>
      <c r="AM69" s="4">
        <v>13</v>
      </c>
      <c r="AN69" s="4">
        <v>16.399999999999999</v>
      </c>
      <c r="AO69" s="4">
        <v>20.8</v>
      </c>
      <c r="AP69" s="4">
        <v>28.1</v>
      </c>
      <c r="AQ69" s="4">
        <v>36.700000000000003</v>
      </c>
      <c r="AR69" s="4">
        <v>48.6</v>
      </c>
      <c r="AS69" s="4">
        <v>5.95</v>
      </c>
      <c r="AT69" s="4">
        <v>7.46</v>
      </c>
      <c r="AU69" s="4">
        <v>8.0399999999999991</v>
      </c>
      <c r="AV69" s="4">
        <v>8.0500000000000007</v>
      </c>
      <c r="AW69" s="4">
        <v>5.44</v>
      </c>
      <c r="AX69" s="4">
        <v>6.4</v>
      </c>
      <c r="AY69" s="4">
        <v>8.41</v>
      </c>
      <c r="AZ69" s="4">
        <v>8.73</v>
      </c>
      <c r="BA69" s="8">
        <f>11.46*15/12</f>
        <v>14.325000000000001</v>
      </c>
      <c r="BB69" s="4">
        <v>10.1</v>
      </c>
      <c r="BC69" s="4">
        <v>10.632460314483694</v>
      </c>
      <c r="BD69" s="4">
        <v>12.910681804192876</v>
      </c>
      <c r="BE69" s="4">
        <v>17.706492620939041</v>
      </c>
      <c r="BF69" s="4">
        <v>18.243754403218816</v>
      </c>
      <c r="BG69" s="4">
        <v>20.167094454912409</v>
      </c>
      <c r="BH69" s="4">
        <v>19.182628956525186</v>
      </c>
      <c r="BI69" s="4">
        <v>20.68057729373179</v>
      </c>
      <c r="BJ69" s="4">
        <v>24.088383833947059</v>
      </c>
      <c r="BK69" s="4">
        <v>27.966866912713655</v>
      </c>
    </row>
    <row r="70" spans="2:63" x14ac:dyDescent="0.25">
      <c r="B70" t="s">
        <v>12</v>
      </c>
      <c r="C70" t="s">
        <v>34</v>
      </c>
      <c r="D70" t="s">
        <v>34</v>
      </c>
      <c r="E70" s="4">
        <v>13.36898395721925</v>
      </c>
      <c r="F70" s="4">
        <v>18.024691358024693</v>
      </c>
      <c r="G70" s="4">
        <v>16.071428571428573</v>
      </c>
      <c r="H70" s="4">
        <v>22.452229299363058</v>
      </c>
      <c r="I70" s="4">
        <v>10.3515625</v>
      </c>
      <c r="J70" s="4">
        <v>8.6956521739130448</v>
      </c>
      <c r="K70" s="4">
        <v>9.1683168316831676</v>
      </c>
      <c r="L70" s="4">
        <v>9.6039603960396036</v>
      </c>
      <c r="M70" s="4">
        <v>12.25</v>
      </c>
      <c r="N70" s="4">
        <v>14.084848484848484</v>
      </c>
      <c r="O70" s="4">
        <v>11.16504854368932</v>
      </c>
      <c r="P70" s="4">
        <v>12.72514619883041</v>
      </c>
      <c r="Q70" s="4">
        <v>10.814070351758794</v>
      </c>
      <c r="R70" s="4">
        <v>11.592741935483872</v>
      </c>
      <c r="S70" s="4">
        <v>8.7378640776699026</v>
      </c>
      <c r="T70" s="4">
        <v>12.621359223300971</v>
      </c>
      <c r="U70" s="4">
        <v>7.7678571428571432</v>
      </c>
      <c r="V70" s="4">
        <v>9.7321428571428577</v>
      </c>
      <c r="W70" s="4">
        <v>9.4494047619047628</v>
      </c>
      <c r="X70" s="4">
        <v>7.7680525164113785</v>
      </c>
      <c r="Y70" s="4">
        <v>6.9243156199677935</v>
      </c>
      <c r="Z70" s="4">
        <v>8.7565674255691768</v>
      </c>
      <c r="AA70" s="4">
        <v>7.2873082287308231</v>
      </c>
      <c r="AB70" s="4">
        <v>4.9214975845410631</v>
      </c>
      <c r="AC70" s="4">
        <v>13.014051522248245</v>
      </c>
      <c r="AD70" s="4">
        <v>31.712473572938688</v>
      </c>
      <c r="AE70" s="4">
        <v>26.361031518624639</v>
      </c>
      <c r="AF70" s="4">
        <v>8.0368098159509191</v>
      </c>
      <c r="AG70" s="4">
        <v>19.394618834080717</v>
      </c>
      <c r="AH70" s="4">
        <v>18.95017793594306</v>
      </c>
      <c r="AI70" s="4">
        <v>28.353140916808151</v>
      </c>
      <c r="AJ70" s="4">
        <v>73.00509337860781</v>
      </c>
      <c r="AK70" s="4">
        <v>49.285714285714285</v>
      </c>
      <c r="AL70" s="4">
        <v>81.318681318681328</v>
      </c>
      <c r="AM70" s="4">
        <v>43.07692307692308</v>
      </c>
      <c r="AN70" s="4">
        <v>43.292682926829272</v>
      </c>
      <c r="AO70" s="4">
        <v>45.13461538461538</v>
      </c>
      <c r="AP70" s="4">
        <v>56.423487544483983</v>
      </c>
      <c r="AQ70" s="4">
        <v>61.689373297002717</v>
      </c>
      <c r="AR70" s="4">
        <v>50.205761316872426</v>
      </c>
      <c r="AS70" s="4">
        <v>36.764705882352942</v>
      </c>
      <c r="AT70" s="4">
        <v>30.207774798927613</v>
      </c>
      <c r="AU70" s="4">
        <v>18.401741293532339</v>
      </c>
      <c r="AV70" s="4">
        <v>19.161490683229811</v>
      </c>
      <c r="AW70" s="4">
        <v>24.21875</v>
      </c>
      <c r="AX70" s="4">
        <v>42.546875</v>
      </c>
      <c r="AY70" s="4">
        <v>24.405469678953626</v>
      </c>
      <c r="AZ70" s="4">
        <v>26.197021764032069</v>
      </c>
      <c r="BA70" s="4">
        <v>20.785340314136125</v>
      </c>
      <c r="BB70" s="4">
        <v>23.633663366336634</v>
      </c>
      <c r="BC70" s="4">
        <v>26.767087915890333</v>
      </c>
      <c r="BD70" s="4">
        <v>31.748904218743952</v>
      </c>
      <c r="BE70" s="4">
        <v>26.323677420383497</v>
      </c>
      <c r="BF70" s="4">
        <v>33.088035864673536</v>
      </c>
      <c r="BG70" s="4">
        <v>43.283379365904359</v>
      </c>
      <c r="BH70" s="4">
        <v>45.327467990472172</v>
      </c>
      <c r="BI70" s="4">
        <v>43.990551476323731</v>
      </c>
      <c r="BJ70" s="4">
        <v>55.458266075840051</v>
      </c>
      <c r="BK70" s="4">
        <v>61.065116994697718</v>
      </c>
    </row>
    <row r="71" spans="2:63" x14ac:dyDescent="0.25">
      <c r="B71" t="s">
        <v>13</v>
      </c>
      <c r="C71" s="15">
        <v>7.7419354838709681E-2</v>
      </c>
      <c r="D71" s="15">
        <v>6.5822784810126586E-2</v>
      </c>
      <c r="E71" s="15">
        <v>5.2000000000000005E-2</v>
      </c>
      <c r="F71" s="15">
        <v>1.643835616438356E-2</v>
      </c>
      <c r="G71" s="15">
        <v>3.111111111111111E-2</v>
      </c>
      <c r="H71" s="15">
        <v>3.9716312056737584E-2</v>
      </c>
      <c r="I71" s="15">
        <v>5.2830188679245278E-2</v>
      </c>
      <c r="J71" s="15">
        <v>6.9999999999999993E-2</v>
      </c>
      <c r="K71" s="15">
        <v>7.5593952483801297E-2</v>
      </c>
      <c r="L71" s="15">
        <v>7.2164948453608255E-2</v>
      </c>
      <c r="M71" s="15">
        <v>5.9523809523809521E-2</v>
      </c>
      <c r="N71" s="15">
        <v>6.0240963855421686E-2</v>
      </c>
      <c r="O71" s="15">
        <v>6.08695652173913E-2</v>
      </c>
      <c r="P71" s="15">
        <v>6.8933823529411756E-2</v>
      </c>
      <c r="Q71" s="15">
        <v>7.434944237918216E-2</v>
      </c>
      <c r="R71" s="15">
        <v>6.2608695652173918E-2</v>
      </c>
      <c r="S71" s="15">
        <v>8.611111111111111E-2</v>
      </c>
      <c r="T71" s="15">
        <v>6.9230769230769235E-2</v>
      </c>
      <c r="U71" s="15">
        <v>9.1954022988505746E-2</v>
      </c>
      <c r="V71" s="15">
        <v>7.3394495412844041E-2</v>
      </c>
      <c r="W71" s="15">
        <v>6.2992125984251968E-2</v>
      </c>
      <c r="X71" s="15">
        <v>7.0422535211267609E-2</v>
      </c>
      <c r="Y71" s="15">
        <v>5.8139534883720929E-2</v>
      </c>
      <c r="Z71" s="15">
        <v>0.05</v>
      </c>
      <c r="AA71" s="15">
        <v>4.3062200956937802E-2</v>
      </c>
      <c r="AB71" s="15">
        <v>5.8895705521472393E-2</v>
      </c>
      <c r="AC71" s="15">
        <v>5.3985963649451144E-2</v>
      </c>
      <c r="AD71" s="15">
        <v>1.6666666666666666E-2</v>
      </c>
      <c r="AE71" s="15">
        <v>1.7391304347826087E-2</v>
      </c>
      <c r="AF71" s="15">
        <v>4.8854961832061068E-2</v>
      </c>
      <c r="AG71" s="15">
        <v>4.046242774566474E-2</v>
      </c>
      <c r="AH71" s="15">
        <v>3.9436619718309862E-2</v>
      </c>
      <c r="AI71" s="15">
        <v>2.3053892215568864E-2</v>
      </c>
      <c r="AJ71" s="15">
        <v>0</v>
      </c>
      <c r="AK71" s="15">
        <v>1.2173913043478261E-2</v>
      </c>
      <c r="AL71" s="15">
        <v>7.5675675675675675E-3</v>
      </c>
      <c r="AM71" s="15">
        <v>1.4285714285714285E-2</v>
      </c>
      <c r="AN71" s="15">
        <v>1.4084507042253521E-2</v>
      </c>
      <c r="AO71" s="15">
        <v>1.3314870046868344E-2</v>
      </c>
      <c r="AP71" s="15">
        <v>1.0722169662567014E-2</v>
      </c>
      <c r="AQ71" s="15">
        <v>9.7173144876325085E-3</v>
      </c>
      <c r="AR71" s="15">
        <v>1.1885245901639344E-2</v>
      </c>
      <c r="AS71" s="15">
        <v>1.6E-2</v>
      </c>
      <c r="AT71" s="15">
        <v>2.218770800976259E-2</v>
      </c>
      <c r="AU71" s="15">
        <v>3.4876647516052725E-2</v>
      </c>
      <c r="AV71" s="15">
        <v>3.5656401944894653E-2</v>
      </c>
      <c r="AW71" s="15">
        <v>3.7950664136622389E-2</v>
      </c>
      <c r="AX71" s="15">
        <v>1.8362100624311421E-2</v>
      </c>
      <c r="AY71" s="15">
        <v>2.9232643118148598E-2</v>
      </c>
      <c r="AZ71" s="15">
        <v>3.9352864013992128E-2</v>
      </c>
      <c r="BA71" s="15">
        <v>0</v>
      </c>
      <c r="BB71" s="15">
        <v>3.1420192710515292E-2</v>
      </c>
      <c r="BC71" s="15">
        <v>2.2839072382290933E-2</v>
      </c>
      <c r="BD71" s="15">
        <v>1.5857526225908761E-2</v>
      </c>
      <c r="BE71" s="15">
        <v>1.6090967603518556E-2</v>
      </c>
      <c r="BF71" s="15">
        <v>3.0646898036941938E-2</v>
      </c>
      <c r="BG71" s="15">
        <v>1.489288578302211E-2</v>
      </c>
      <c r="BH71" s="15">
        <v>1.7251293847038527E-2</v>
      </c>
      <c r="BI71" s="15">
        <v>1.7587249244297883E-2</v>
      </c>
      <c r="BJ71" s="15">
        <v>1.2725503405943557E-2</v>
      </c>
      <c r="BK71" s="15">
        <v>1.1710973181871413E-2</v>
      </c>
    </row>
    <row r="72" spans="2:63" x14ac:dyDescent="0.25">
      <c r="B72" t="s">
        <v>35</v>
      </c>
      <c r="E72" s="15">
        <f>E69/E68</f>
        <v>0.2324425108763207</v>
      </c>
      <c r="F72" s="15">
        <f t="shared" ref="F72:BK72" si="14">F69/F68</f>
        <v>0.20663265306122447</v>
      </c>
      <c r="G72" s="15">
        <f t="shared" si="14"/>
        <v>0.21260440394836749</v>
      </c>
      <c r="H72" s="15">
        <f t="shared" si="14"/>
        <v>0.11603843311160385</v>
      </c>
      <c r="I72" s="15">
        <f t="shared" si="14"/>
        <v>0.18977020014825796</v>
      </c>
      <c r="J72" s="15">
        <f t="shared" si="14"/>
        <v>0.15171503957783639</v>
      </c>
      <c r="K72" s="15">
        <f t="shared" si="14"/>
        <v>0.1193853427895981</v>
      </c>
      <c r="L72" s="15">
        <f t="shared" si="14"/>
        <v>0.13959917069799585</v>
      </c>
      <c r="M72" s="15">
        <f t="shared" si="14"/>
        <v>0.12782956058588549</v>
      </c>
      <c r="N72" s="15">
        <f t="shared" si="14"/>
        <v>0.13157894736842105</v>
      </c>
      <c r="O72" s="15">
        <f t="shared" si="14"/>
        <v>0.15442278860569716</v>
      </c>
      <c r="P72" s="15">
        <f t="shared" si="14"/>
        <v>0.12490869247626005</v>
      </c>
      <c r="Q72" s="15">
        <f t="shared" si="14"/>
        <v>0.14043754410726889</v>
      </c>
      <c r="R72" s="15">
        <f t="shared" si="14"/>
        <v>9.1310751104565532E-2</v>
      </c>
      <c r="S72" s="15">
        <f t="shared" si="14"/>
        <v>8.6336965632858351E-2</v>
      </c>
      <c r="T72" s="15">
        <f t="shared" si="14"/>
        <v>8.6336965632858351E-2</v>
      </c>
      <c r="U72" s="15">
        <f t="shared" si="14"/>
        <v>0.110062893081761</v>
      </c>
      <c r="V72" s="15">
        <f t="shared" si="14"/>
        <v>0.110062893081761</v>
      </c>
      <c r="W72" s="15">
        <f t="shared" si="14"/>
        <v>0.15627906976744185</v>
      </c>
      <c r="X72" s="15">
        <f t="shared" si="14"/>
        <v>0.21245932124593211</v>
      </c>
      <c r="Y72" s="15">
        <f t="shared" si="14"/>
        <v>0.24267291910902697</v>
      </c>
      <c r="Z72" s="15">
        <f t="shared" si="14"/>
        <v>0.19154646091915464</v>
      </c>
      <c r="AA72" s="15">
        <f t="shared" si="14"/>
        <v>0.21402985074626865</v>
      </c>
      <c r="AB72" s="15">
        <f t="shared" si="14"/>
        <v>0.21047280122013215</v>
      </c>
      <c r="AC72" s="15">
        <f t="shared" si="14"/>
        <v>0.17608247422680412</v>
      </c>
      <c r="AD72" s="15">
        <f t="shared" si="14"/>
        <v>0.17781954887218046</v>
      </c>
      <c r="AE72" s="15">
        <f t="shared" si="14"/>
        <v>0.22825376062786137</v>
      </c>
      <c r="AF72" s="15">
        <f t="shared" si="14"/>
        <v>0.23029104266742018</v>
      </c>
      <c r="AG72" s="15">
        <f t="shared" si="14"/>
        <v>0.22685656154628686</v>
      </c>
      <c r="AH72" s="15">
        <f t="shared" si="14"/>
        <v>0.2545289855072464</v>
      </c>
      <c r="AI72" s="15">
        <f t="shared" si="14"/>
        <v>0.24050632911392406</v>
      </c>
      <c r="AJ72" s="15">
        <f t="shared" si="14"/>
        <v>0.24050632911392406</v>
      </c>
      <c r="AK72" s="15">
        <f t="shared" si="14"/>
        <v>0.3376748673420164</v>
      </c>
      <c r="AL72" s="15">
        <f t="shared" si="14"/>
        <v>0.43897732754462132</v>
      </c>
      <c r="AM72" s="15">
        <f t="shared" si="14"/>
        <v>0.35500873183963139</v>
      </c>
      <c r="AN72" s="15">
        <f t="shared" si="14"/>
        <v>0.37472206555116871</v>
      </c>
      <c r="AO72" s="15">
        <f t="shared" si="14"/>
        <v>0.41781247163474627</v>
      </c>
      <c r="AP72" s="15">
        <f t="shared" si="14"/>
        <v>0.44365255648038054</v>
      </c>
      <c r="AQ72" s="15">
        <f t="shared" si="14"/>
        <v>0.47040734838269038</v>
      </c>
      <c r="AR72" s="15">
        <f t="shared" si="14"/>
        <v>0.50849234046194958</v>
      </c>
      <c r="AS72" s="15">
        <f t="shared" si="14"/>
        <v>0.5262223597591853</v>
      </c>
      <c r="AT72" s="15">
        <f t="shared" si="14"/>
        <v>0.53950803136981751</v>
      </c>
      <c r="AU72" s="15">
        <f t="shared" si="14"/>
        <v>0.48369163156930961</v>
      </c>
      <c r="AV72" s="15">
        <f t="shared" si="14"/>
        <v>0.82851705693124866</v>
      </c>
      <c r="AW72" s="15">
        <f t="shared" si="14"/>
        <v>0.57220197734038636</v>
      </c>
      <c r="AX72" s="15">
        <f t="shared" si="14"/>
        <v>0.61101482464586532</v>
      </c>
      <c r="AY72" s="15">
        <f t="shared" si="14"/>
        <v>0.68144872938766066</v>
      </c>
      <c r="AZ72" s="15">
        <f t="shared" si="14"/>
        <v>1.3207549870416821</v>
      </c>
      <c r="BA72" s="15">
        <f t="shared" si="14"/>
        <v>1.5147667243913443</v>
      </c>
      <c r="BB72" s="15">
        <f t="shared" si="14"/>
        <v>0.85291269276026505</v>
      </c>
      <c r="BC72" s="15">
        <f t="shared" si="14"/>
        <v>0.8717244425107662</v>
      </c>
      <c r="BD72" s="15">
        <f t="shared" si="14"/>
        <v>0.79434667113619939</v>
      </c>
      <c r="BE72" s="15">
        <f t="shared" si="14"/>
        <v>1.4317973131333124</v>
      </c>
      <c r="BF72" s="15">
        <f t="shared" si="14"/>
        <v>1.2039198620844438</v>
      </c>
      <c r="BG72" s="15">
        <f t="shared" si="14"/>
        <v>1.1715021729195665</v>
      </c>
      <c r="BH72" s="15">
        <f t="shared" si="14"/>
        <v>0.66105108235482168</v>
      </c>
      <c r="BI72" s="15">
        <f t="shared" si="14"/>
        <v>0.68963020581758383</v>
      </c>
      <c r="BJ72" s="15">
        <f t="shared" si="14"/>
        <v>0.73691396015556565</v>
      </c>
      <c r="BK72" s="15">
        <f t="shared" si="14"/>
        <v>0.79039406797486145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HLL RONW</vt:lpstr>
      <vt:lpstr>BSE price 1959 onwards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Dhiraj</dc:creator>
  <cp:lastModifiedBy>Dhiraj</cp:lastModifiedBy>
  <dcterms:created xsi:type="dcterms:W3CDTF">2020-01-13T05:45:05Z</dcterms:created>
  <dcterms:modified xsi:type="dcterms:W3CDTF">2020-06-18T05:12:18Z</dcterms:modified>
</cp:coreProperties>
</file>