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 activeTab="1"/>
  </bookViews>
  <sheets>
    <sheet name="1991-2019" sheetId="2" r:id="rId1"/>
    <sheet name="Cipla past details" sheetId="1" r:id="rId2"/>
  </sheets>
  <definedNames>
    <definedName name="_xlnm._FilterDatabase" localSheetId="0" hidden="1">'1991-2019'!$A$1:$J$299</definedName>
  </definedNames>
  <calcPr calcId="145621"/>
</workbook>
</file>

<file path=xl/calcChain.xml><?xml version="1.0" encoding="utf-8"?>
<calcChain xmlns="http://schemas.openxmlformats.org/spreadsheetml/2006/main">
  <c r="F17" i="1" l="1"/>
  <c r="U17" i="1"/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18" i="1"/>
  <c r="V17" i="1"/>
  <c r="V18" i="1"/>
  <c r="V19" i="1"/>
  <c r="V20" i="1"/>
  <c r="V21" i="1"/>
  <c r="V22" i="1"/>
  <c r="V23" i="1"/>
  <c r="V24" i="1"/>
  <c r="V25" i="1"/>
  <c r="V26" i="1"/>
  <c r="AB17" i="1" l="1"/>
  <c r="AB16" i="1"/>
  <c r="AB18" i="1"/>
  <c r="AB19" i="1" s="1"/>
  <c r="AB20" i="1" s="1"/>
  <c r="AB21" i="1" s="1"/>
  <c r="AB22" i="1" s="1"/>
  <c r="AE44" i="1"/>
  <c r="AB14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17" i="1"/>
  <c r="M41" i="1"/>
  <c r="M40" i="1"/>
  <c r="M39" i="1"/>
  <c r="M38" i="1"/>
  <c r="M37" i="1"/>
  <c r="M36" i="1"/>
  <c r="M35" i="1"/>
  <c r="M34" i="1"/>
  <c r="C41" i="1"/>
  <c r="C40" i="1"/>
  <c r="C39" i="1"/>
  <c r="C38" i="1"/>
  <c r="C37" i="1"/>
  <c r="C36" i="1"/>
  <c r="C35" i="1"/>
  <c r="C33" i="1"/>
  <c r="C34" i="1"/>
  <c r="C14" i="1"/>
  <c r="C16" i="1"/>
  <c r="C17" i="1"/>
  <c r="N32" i="1"/>
  <c r="N33" i="1"/>
  <c r="N34" i="1"/>
  <c r="N35" i="1"/>
  <c r="N36" i="1"/>
  <c r="N37" i="1"/>
  <c r="N38" i="1"/>
  <c r="N39" i="1"/>
  <c r="N40" i="1"/>
  <c r="N41" i="1"/>
  <c r="N14" i="1"/>
  <c r="N16" i="1"/>
  <c r="N17" i="1"/>
  <c r="M16" i="1"/>
  <c r="M17" i="1"/>
  <c r="H17" i="1"/>
  <c r="H16" i="1"/>
  <c r="H15" i="1"/>
  <c r="H14" i="1"/>
  <c r="C32" i="1"/>
  <c r="M28" i="1"/>
  <c r="M29" i="1"/>
  <c r="M30" i="1"/>
  <c r="M31" i="1"/>
  <c r="M32" i="1"/>
  <c r="M33" i="1"/>
  <c r="H33" i="1"/>
  <c r="H32" i="1"/>
  <c r="H31" i="1"/>
  <c r="H30" i="1"/>
  <c r="H29" i="1"/>
  <c r="H28" i="1"/>
  <c r="C27" i="1"/>
  <c r="C26" i="1"/>
  <c r="C25" i="1"/>
  <c r="C24" i="1"/>
  <c r="C23" i="1"/>
  <c r="C21" i="1"/>
  <c r="C20" i="1"/>
  <c r="C19" i="1"/>
  <c r="C18" i="1"/>
  <c r="M19" i="1"/>
  <c r="M20" i="1"/>
  <c r="M21" i="1"/>
  <c r="M22" i="1"/>
  <c r="M23" i="1"/>
  <c r="M24" i="1"/>
  <c r="M25" i="1"/>
  <c r="M26" i="1"/>
  <c r="M27" i="1"/>
  <c r="M18" i="1"/>
  <c r="N18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16" i="1"/>
  <c r="Q17" i="1"/>
  <c r="Q18" i="1"/>
  <c r="Q19" i="1"/>
  <c r="Q20" i="1"/>
  <c r="Q21" i="1"/>
  <c r="Q22" i="1"/>
  <c r="Q23" i="1"/>
  <c r="Q24" i="1"/>
  <c r="Q25" i="1"/>
  <c r="Q26" i="1"/>
  <c r="H27" i="1"/>
  <c r="H26" i="1"/>
  <c r="H25" i="1"/>
  <c r="H24" i="1"/>
  <c r="H23" i="1"/>
  <c r="H22" i="1"/>
  <c r="H21" i="1"/>
  <c r="H20" i="1"/>
  <c r="H19" i="1"/>
  <c r="H18" i="1"/>
  <c r="AC4" i="1"/>
  <c r="Y4" i="1"/>
  <c r="Q14" i="1"/>
  <c r="Q15" i="1"/>
  <c r="Q13" i="1"/>
  <c r="Q12" i="1"/>
  <c r="Q11" i="1"/>
  <c r="Q10" i="1"/>
  <c r="Q8" i="1"/>
  <c r="P5" i="1"/>
  <c r="O5" i="1"/>
  <c r="G299" i="2" l="1"/>
  <c r="G298" i="2"/>
  <c r="G297" i="2"/>
  <c r="G296" i="2"/>
  <c r="O17" i="1"/>
  <c r="P39" i="1"/>
  <c r="P40" i="1"/>
  <c r="P41" i="1"/>
  <c r="P17" i="1" l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T43" i="1"/>
  <c r="AC44" i="1" l="1"/>
  <c r="AE41" i="1"/>
  <c r="AE43" i="1" s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N31" i="1"/>
  <c r="O31" i="1" s="1"/>
  <c r="N30" i="1"/>
  <c r="O30" i="1" s="1"/>
  <c r="N29" i="1"/>
  <c r="O29" i="1" s="1"/>
  <c r="O41" i="1"/>
  <c r="O40" i="1"/>
  <c r="O39" i="1"/>
  <c r="O38" i="1"/>
  <c r="O37" i="1"/>
  <c r="O36" i="1"/>
  <c r="O35" i="1"/>
  <c r="O34" i="1"/>
  <c r="O33" i="1"/>
  <c r="O32" i="1"/>
  <c r="O18" i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19" i="1"/>
  <c r="O19" i="1" s="1"/>
  <c r="P15" i="1"/>
  <c r="P16" i="1"/>
  <c r="O16" i="1"/>
  <c r="O15" i="1"/>
  <c r="P14" i="1"/>
  <c r="O14" i="1"/>
  <c r="P13" i="1"/>
  <c r="P12" i="1"/>
  <c r="O12" i="1"/>
  <c r="L12" i="1"/>
  <c r="P9" i="1"/>
  <c r="P10" i="1"/>
  <c r="P11" i="1"/>
  <c r="L11" i="1"/>
  <c r="O11" i="1"/>
  <c r="Q7" i="1"/>
  <c r="Q9" i="1"/>
  <c r="L10" i="1"/>
  <c r="O10" i="1"/>
  <c r="O9" i="1"/>
  <c r="L9" i="1"/>
  <c r="P8" i="1"/>
  <c r="O8" i="1"/>
  <c r="L8" i="1"/>
  <c r="P7" i="1"/>
  <c r="O7" i="1"/>
  <c r="L7" i="1"/>
  <c r="P6" i="1"/>
  <c r="O6" i="1"/>
  <c r="L6" i="1"/>
  <c r="AC6" i="1" l="1"/>
  <c r="AB9" i="1"/>
  <c r="AB10" i="1" s="1"/>
  <c r="AC10" i="1" s="1"/>
  <c r="AC8" i="1" l="1"/>
  <c r="AC9" i="1"/>
  <c r="AC7" i="1"/>
  <c r="AB11" i="1"/>
  <c r="AB12" i="1" l="1"/>
  <c r="AC11" i="1"/>
  <c r="AB13" i="1" l="1"/>
  <c r="AC12" i="1"/>
  <c r="AC13" i="1" l="1"/>
  <c r="AC14" i="1" l="1"/>
  <c r="AC15" i="1" l="1"/>
  <c r="AC16" i="1" l="1"/>
  <c r="AC17" i="1" l="1"/>
  <c r="AC18" i="1" l="1"/>
  <c r="AC19" i="1" l="1"/>
  <c r="AC20" i="1" l="1"/>
  <c r="AC21" i="1" l="1"/>
  <c r="AC22" i="1" l="1"/>
  <c r="AB23" i="1"/>
  <c r="AC23" i="1" l="1"/>
  <c r="AB24" i="1"/>
  <c r="AC24" i="1" l="1"/>
  <c r="AB25" i="1"/>
  <c r="AB26" i="1" s="1"/>
  <c r="AC25" i="1" l="1"/>
  <c r="AC26" i="1" l="1"/>
  <c r="AB27" i="1"/>
  <c r="AB28" i="1" s="1"/>
  <c r="AB29" i="1" s="1"/>
  <c r="AB30" i="1" s="1"/>
  <c r="AC27" i="1" l="1"/>
  <c r="AC28" i="1" l="1"/>
  <c r="AC29" i="1" l="1"/>
  <c r="AC30" i="1" l="1"/>
  <c r="AB31" i="1"/>
  <c r="AC31" i="1" l="1"/>
  <c r="AB32" i="1"/>
  <c r="AB33" i="1" s="1"/>
  <c r="AC32" i="1" l="1"/>
  <c r="AC33" i="1" l="1"/>
  <c r="AB34" i="1"/>
  <c r="AC34" i="1" l="1"/>
  <c r="AB35" i="1"/>
  <c r="AC35" i="1" l="1"/>
  <c r="AB36" i="1"/>
  <c r="AC36" i="1" l="1"/>
  <c r="AB37" i="1"/>
  <c r="AC37" i="1" l="1"/>
  <c r="AB38" i="1"/>
  <c r="AB39" i="1" s="1"/>
  <c r="AC38" i="1" l="1"/>
  <c r="AC39" i="1" l="1"/>
  <c r="AB40" i="1"/>
  <c r="AC40" i="1" l="1"/>
  <c r="AB41" i="1"/>
  <c r="AB42" i="1" l="1"/>
  <c r="AC41" i="1"/>
  <c r="AC42" i="1" l="1"/>
  <c r="AC43" i="1" s="1"/>
  <c r="O13" i="1" l="1"/>
  <c r="L13" i="1"/>
</calcChain>
</file>

<file path=xl/comments1.xml><?xml version="1.0" encoding="utf-8"?>
<comments xmlns="http://schemas.openxmlformats.org/spreadsheetml/2006/main">
  <authors>
    <author>Dhiraj</author>
  </authors>
  <commentList>
    <comment ref="Z4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IPO Price assumed at par
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Check figure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From AR FY2001</t>
        </r>
      </text>
    </comment>
    <comment ref="Z20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Pre 2019 bonus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2.97 Calcuated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5.18 rounded to 5.2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5.18 rounded to 5.2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5.18 rounded to 5.2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5.18 rounded to 5.2</t>
        </r>
      </text>
    </comment>
    <comment ref="G34" authorId="0">
      <text>
        <r>
          <rPr>
            <b/>
            <sz val="9"/>
            <color indexed="81"/>
            <rFont val="Tahoma"/>
            <family val="2"/>
          </rPr>
          <t>Dhiraj:</t>
        </r>
        <r>
          <rPr>
            <sz val="9"/>
            <color indexed="81"/>
            <rFont val="Tahoma"/>
            <family val="2"/>
          </rPr>
          <t xml:space="preserve">
Net block</t>
        </r>
      </text>
    </comment>
  </commentList>
</comments>
</file>

<file path=xl/sharedStrings.xml><?xml version="1.0" encoding="utf-8"?>
<sst xmlns="http://schemas.openxmlformats.org/spreadsheetml/2006/main" count="229" uniqueCount="156">
  <si>
    <t>Year end</t>
  </si>
  <si>
    <t>Div Rs</t>
  </si>
  <si>
    <t>Face Value</t>
  </si>
  <si>
    <t>BV per share</t>
  </si>
  <si>
    <t>EPS</t>
  </si>
  <si>
    <t>PE</t>
  </si>
  <si>
    <t>Div Yield</t>
  </si>
  <si>
    <t>Change</t>
  </si>
  <si>
    <t>Cashflow per share</t>
  </si>
  <si>
    <t>Type</t>
  </si>
  <si>
    <t>Holding</t>
  </si>
  <si>
    <t>Total cashflow</t>
  </si>
  <si>
    <t>Price List</t>
  </si>
  <si>
    <t>Dep (Lakh)</t>
  </si>
  <si>
    <t>Reserve (Lakh)</t>
  </si>
  <si>
    <t>Paidup Cap. (Lakh)</t>
  </si>
  <si>
    <t>Year</t>
  </si>
  <si>
    <t>High</t>
  </si>
  <si>
    <t>Low</t>
  </si>
  <si>
    <t>Close</t>
  </si>
  <si>
    <t>P/E High</t>
  </si>
  <si>
    <t>P/E Low</t>
  </si>
  <si>
    <t>P/E Close</t>
  </si>
  <si>
    <t>Volume</t>
  </si>
  <si>
    <t>Market Capital Rs mn</t>
  </si>
  <si>
    <t>Record Date</t>
  </si>
  <si>
    <t>Bonus Ratio</t>
  </si>
  <si>
    <t>Mar 1997</t>
  </si>
  <si>
    <t>Year End</t>
  </si>
  <si>
    <t>Dividend % </t>
  </si>
  <si>
    <t>Mar 2019</t>
  </si>
  <si>
    <t>Mar 2018</t>
  </si>
  <si>
    <t>Mar 2017</t>
  </si>
  <si>
    <t>Mar 2016</t>
  </si>
  <si>
    <t>Mar 2015</t>
  </si>
  <si>
    <t>Mar 2014</t>
  </si>
  <si>
    <t>Mar 2013</t>
  </si>
  <si>
    <t>Mar 2012</t>
  </si>
  <si>
    <t>Mar 2011</t>
  </si>
  <si>
    <t>Mar 2010</t>
  </si>
  <si>
    <t>Mar 2009</t>
  </si>
  <si>
    <t>Mar 2008</t>
  </si>
  <si>
    <t>Mar 2007</t>
  </si>
  <si>
    <t>Mar 2006</t>
  </si>
  <si>
    <t>Mar 2005</t>
  </si>
  <si>
    <t>Mar 2004</t>
  </si>
  <si>
    <t>Mar 2003</t>
  </si>
  <si>
    <t>Mar 2002</t>
  </si>
  <si>
    <t>Mar 2001</t>
  </si>
  <si>
    <t>Mar 2000</t>
  </si>
  <si>
    <t>Mar 1998</t>
  </si>
  <si>
    <t>Years</t>
  </si>
  <si>
    <t>Net profit Rs Lakh</t>
  </si>
  <si>
    <t>Net profit</t>
  </si>
  <si>
    <t>Turnover Rs mn</t>
  </si>
  <si>
    <t>Mar 1999</t>
  </si>
  <si>
    <t>Debt</t>
  </si>
  <si>
    <t>XIRR</t>
  </si>
  <si>
    <t>Adjusted price</t>
  </si>
  <si>
    <t>Factor</t>
  </si>
  <si>
    <t>Dividend FY97</t>
  </si>
  <si>
    <t>Dividend FY98</t>
  </si>
  <si>
    <t>Dividend FY99</t>
  </si>
  <si>
    <t>Dividend FY2000</t>
  </si>
  <si>
    <t>Dividend FY01</t>
  </si>
  <si>
    <t>Dividend FY02</t>
  </si>
  <si>
    <t>Dividend FY03</t>
  </si>
  <si>
    <t>Dividend FY04</t>
  </si>
  <si>
    <t>Dividend FY05</t>
  </si>
  <si>
    <t>Dividend FY06</t>
  </si>
  <si>
    <t>Dividend FY07</t>
  </si>
  <si>
    <t>Dividend FY08</t>
  </si>
  <si>
    <t>Dividend FY09</t>
  </si>
  <si>
    <t>Dividend FY10</t>
  </si>
  <si>
    <t>Dividend FY11</t>
  </si>
  <si>
    <t>Dividend FY12</t>
  </si>
  <si>
    <t>Dividend FY13</t>
  </si>
  <si>
    <t>Dividend FY14</t>
  </si>
  <si>
    <t>Dividend FY16</t>
  </si>
  <si>
    <t>Dividend FY15</t>
  </si>
  <si>
    <t>Dividend FY17</t>
  </si>
  <si>
    <t>Dividend FY18</t>
  </si>
  <si>
    <t>Dividend FY19</t>
  </si>
  <si>
    <t>UnAdjusted price</t>
  </si>
  <si>
    <t>n.a.</t>
  </si>
  <si>
    <t>Trade date</t>
  </si>
  <si>
    <t>Gross Block (Lakh)</t>
  </si>
  <si>
    <t>Mar 1996</t>
  </si>
  <si>
    <t>Mar 1995</t>
  </si>
  <si>
    <t>Mar 1994</t>
  </si>
  <si>
    <t>Dividend FY84</t>
  </si>
  <si>
    <t>Dividend FY85</t>
  </si>
  <si>
    <t>Dividend FY86</t>
  </si>
  <si>
    <t>Dividend FY87</t>
  </si>
  <si>
    <t>Dividend FY88</t>
  </si>
  <si>
    <t>Dividend FY89</t>
  </si>
  <si>
    <t>Dividend FY90</t>
  </si>
  <si>
    <t>Dividend FY91</t>
  </si>
  <si>
    <t>Dividend FY92</t>
  </si>
  <si>
    <t>Dividend FY93</t>
  </si>
  <si>
    <t>Dividend FY94</t>
  </si>
  <si>
    <t>Dividend FY95</t>
  </si>
  <si>
    <t>Dividend FY96</t>
  </si>
  <si>
    <t>Current market value</t>
  </si>
  <si>
    <t>IPO</t>
  </si>
  <si>
    <t>Mkt Cap Rs Cr</t>
  </si>
  <si>
    <t>Nominal price</t>
  </si>
  <si>
    <t>Max</t>
  </si>
  <si>
    <t>Min</t>
  </si>
  <si>
    <t>Median</t>
  </si>
  <si>
    <t>Average</t>
  </si>
  <si>
    <t>BSE Listing Date</t>
  </si>
  <si>
    <t>1:1 Bonus</t>
  </si>
  <si>
    <t>5:1 Bonus</t>
  </si>
  <si>
    <t>Right issue at Rs 60 premium</t>
  </si>
  <si>
    <t>Announcement Date</t>
  </si>
  <si>
    <t>Ex-Bonus Date</t>
  </si>
  <si>
    <t>Bonus</t>
  </si>
  <si>
    <t>Split</t>
  </si>
  <si>
    <t>Old FV</t>
  </si>
  <si>
    <t>New FV</t>
  </si>
  <si>
    <t>Ex-Split Date</t>
  </si>
  <si>
    <t>Right</t>
  </si>
  <si>
    <t>Right Ratio</t>
  </si>
  <si>
    <t>Face Value(Rs)</t>
  </si>
  <si>
    <t>Premium(Rs)</t>
  </si>
  <si>
    <t>Ex-Right Date</t>
  </si>
  <si>
    <t>Existing Inst. Name</t>
  </si>
  <si>
    <t>Offered Inst. Name</t>
  </si>
  <si>
    <t>Equity Share</t>
  </si>
  <si>
    <t>Note: N.A.</t>
  </si>
  <si>
    <t>Dividend</t>
  </si>
  <si>
    <t>Dividends Declared</t>
  </si>
  <si>
    <t>Effective Date</t>
  </si>
  <si>
    <t>Dividend Type</t>
  </si>
  <si>
    <t>Dividend(%)</t>
  </si>
  <si>
    <t>Remarks</t>
  </si>
  <si>
    <t>Special</t>
  </si>
  <si>
    <t>Rs.1.0000 per share(50%)Special Dividend</t>
  </si>
  <si>
    <t>Interim</t>
  </si>
  <si>
    <t>Rs.3.0000 per share(150%)Interim Dividend</t>
  </si>
  <si>
    <t>Final</t>
  </si>
  <si>
    <t>Rs.3.0000 per share(150%)Dividend</t>
  </si>
  <si>
    <t>Rs.2.0000 per share(100%)Dividend</t>
  </si>
  <si>
    <t>Special Interim Dividend</t>
  </si>
  <si>
    <t>AGM</t>
  </si>
  <si>
    <t>AGM and Dividend</t>
  </si>
  <si>
    <t>IPO Date</t>
  </si>
  <si>
    <t xml:space="preserve">1 : 1 </t>
  </si>
  <si>
    <t xml:space="preserve">5: 1 </t>
  </si>
  <si>
    <t xml:space="preserve">2: 1 </t>
  </si>
  <si>
    <t xml:space="preserve">3: 2 </t>
  </si>
  <si>
    <t>2:1 Bonus</t>
  </si>
  <si>
    <t>10 to 2 Face value split</t>
  </si>
  <si>
    <t>3 to 2 Bonus</t>
  </si>
  <si>
    <t xml:space="preserve">100 to 10 Face value split,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</si>
</sst>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E2E2E2"/>
      </left>
      <right/>
      <top style="medium">
        <color rgb="FFE2E2E2"/>
      </top>
      <bottom/>
      <diagonal/>
    </border>
    <border>
      <left/>
      <right style="medium">
        <color rgb="FFE2E2E2"/>
      </right>
      <top style="medium">
        <color rgb="FFE2E2E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17" fontId="0" fillId="0" borderId="0" xfId="0" applyNumberFormat="1"/>
    <xf numFmtId="15" fontId="0" fillId="0" borderId="0" xfId="0" applyNumberFormat="1"/>
    <xf numFmtId="10" fontId="0" fillId="0" borderId="0" xfId="0" applyNumberFormat="1"/>
    <xf numFmtId="0" fontId="4" fillId="0" borderId="0" xfId="0" applyFont="1"/>
    <xf numFmtId="4" fontId="0" fillId="0" borderId="0" xfId="0" applyNumberFormat="1" applyFill="1"/>
    <xf numFmtId="3" fontId="0" fillId="0" borderId="0" xfId="0" applyNumberFormat="1" applyFill="1"/>
    <xf numFmtId="20" fontId="0" fillId="0" borderId="0" xfId="0" applyNumberFormat="1"/>
    <xf numFmtId="1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Alignme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9" fontId="0" fillId="0" borderId="0" xfId="0" applyNumberFormat="1"/>
    <xf numFmtId="0" fontId="0" fillId="0" borderId="0" xfId="0" quotePrefix="1"/>
    <xf numFmtId="4" fontId="1" fillId="0" borderId="0" xfId="0" applyNumberFormat="1" applyFont="1" applyFill="1"/>
    <xf numFmtId="4" fontId="0" fillId="0" borderId="0" xfId="0" applyNumberFormat="1" applyFont="1" applyFill="1"/>
    <xf numFmtId="14" fontId="0" fillId="0" borderId="0" xfId="0" applyNumberFormat="1" applyFont="1"/>
    <xf numFmtId="14" fontId="5" fillId="0" borderId="0" xfId="0" applyNumberFormat="1" applyFont="1"/>
    <xf numFmtId="20" fontId="4" fillId="0" borderId="0" xfId="0" applyNumberFormat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4" fontId="0" fillId="0" borderId="6" xfId="0" applyNumberFormat="1" applyBorder="1"/>
    <xf numFmtId="4" fontId="0" fillId="0" borderId="0" xfId="0" applyNumberFormat="1" applyBorder="1"/>
    <xf numFmtId="3" fontId="0" fillId="0" borderId="0" xfId="0" applyNumberFormat="1" applyBorder="1"/>
    <xf numFmtId="14" fontId="0" fillId="0" borderId="0" xfId="0" applyNumberFormat="1" applyBorder="1"/>
    <xf numFmtId="4" fontId="0" fillId="0" borderId="7" xfId="0" applyNumberFormat="1" applyBorder="1"/>
    <xf numFmtId="10" fontId="0" fillId="0" borderId="7" xfId="0" applyNumberFormat="1" applyBorder="1"/>
    <xf numFmtId="14" fontId="0" fillId="0" borderId="8" xfId="0" applyNumberFormat="1" applyBorder="1"/>
    <xf numFmtId="0" fontId="0" fillId="0" borderId="9" xfId="0" applyBorder="1"/>
    <xf numFmtId="10" fontId="0" fillId="2" borderId="0" xfId="0" applyNumberFormat="1" applyFill="1" applyBorder="1"/>
    <xf numFmtId="3" fontId="0" fillId="2" borderId="9" xfId="0" applyNumberFormat="1" applyFill="1" applyBorder="1"/>
    <xf numFmtId="10" fontId="0" fillId="2" borderId="7" xfId="0" applyNumberFormat="1" applyFill="1" applyBorder="1"/>
    <xf numFmtId="3" fontId="0" fillId="2" borderId="1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2" sqref="A12"/>
    </sheetView>
  </sheetViews>
  <sheetFormatPr defaultRowHeight="15" x14ac:dyDescent="0.25"/>
  <cols>
    <col min="1" max="1" width="10.140625" bestFit="1" customWidth="1"/>
    <col min="15" max="15" width="9.7109375" bestFit="1" customWidth="1"/>
    <col min="18" max="18" width="10.42578125" bestFit="1" customWidth="1"/>
  </cols>
  <sheetData>
    <row r="1" spans="1:25" x14ac:dyDescent="0.25">
      <c r="A1" s="5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54</v>
      </c>
      <c r="J1" t="s">
        <v>24</v>
      </c>
    </row>
    <row r="2" spans="1:25" x14ac:dyDescent="0.25">
      <c r="A2" s="6">
        <v>34820</v>
      </c>
      <c r="B2">
        <v>15.2</v>
      </c>
      <c r="C2">
        <v>12.27</v>
      </c>
      <c r="D2">
        <v>13.07</v>
      </c>
      <c r="E2">
        <v>41.32</v>
      </c>
      <c r="F2">
        <v>36.44</v>
      </c>
      <c r="G2">
        <v>36.81</v>
      </c>
      <c r="H2">
        <v>0</v>
      </c>
      <c r="I2">
        <v>0</v>
      </c>
      <c r="J2">
        <v>9137.2000000000007</v>
      </c>
    </row>
    <row r="3" spans="1:25" x14ac:dyDescent="0.25">
      <c r="A3" s="6">
        <v>35125</v>
      </c>
      <c r="B3">
        <v>10.8</v>
      </c>
      <c r="C3">
        <v>10</v>
      </c>
      <c r="D3">
        <v>10.67</v>
      </c>
      <c r="E3">
        <v>25.76</v>
      </c>
      <c r="F3">
        <v>24.53</v>
      </c>
      <c r="G3">
        <v>25.76</v>
      </c>
      <c r="H3">
        <v>109700</v>
      </c>
      <c r="I3">
        <v>42.71</v>
      </c>
      <c r="J3">
        <v>7458.96</v>
      </c>
      <c r="L3" t="s">
        <v>28</v>
      </c>
      <c r="M3" t="s">
        <v>29</v>
      </c>
      <c r="O3" t="s">
        <v>25</v>
      </c>
      <c r="P3" t="s">
        <v>26</v>
      </c>
      <c r="Y3" s="7"/>
    </row>
    <row r="4" spans="1:25" x14ac:dyDescent="0.25">
      <c r="A4" s="6">
        <v>35156</v>
      </c>
      <c r="B4">
        <v>12.27</v>
      </c>
      <c r="C4">
        <v>10.6</v>
      </c>
      <c r="D4">
        <v>11.73</v>
      </c>
      <c r="E4">
        <v>31.06</v>
      </c>
      <c r="F4">
        <v>27.61</v>
      </c>
      <c r="G4">
        <v>30.37</v>
      </c>
      <c r="H4">
        <v>157700</v>
      </c>
      <c r="I4">
        <v>66.94</v>
      </c>
      <c r="J4">
        <v>8795.94</v>
      </c>
      <c r="L4" t="s">
        <v>89</v>
      </c>
      <c r="M4">
        <v>32</v>
      </c>
      <c r="O4" s="6">
        <v>29586</v>
      </c>
      <c r="P4" s="18" t="s">
        <v>148</v>
      </c>
    </row>
    <row r="5" spans="1:25" x14ac:dyDescent="0.25">
      <c r="A5" s="6">
        <v>35186</v>
      </c>
      <c r="B5">
        <v>11.6</v>
      </c>
      <c r="C5">
        <v>9.6</v>
      </c>
      <c r="D5">
        <v>10.130000000000001</v>
      </c>
      <c r="E5">
        <v>30.03</v>
      </c>
      <c r="F5">
        <v>25.2</v>
      </c>
      <c r="G5">
        <v>26.23</v>
      </c>
      <c r="H5">
        <v>98000</v>
      </c>
      <c r="I5">
        <v>38.28</v>
      </c>
      <c r="J5">
        <v>7596.5</v>
      </c>
      <c r="L5" t="s">
        <v>88</v>
      </c>
      <c r="M5">
        <v>10</v>
      </c>
      <c r="O5" s="6">
        <v>32478</v>
      </c>
      <c r="P5" s="18" t="s">
        <v>148</v>
      </c>
    </row>
    <row r="6" spans="1:25" x14ac:dyDescent="0.25">
      <c r="A6" s="6">
        <v>35217</v>
      </c>
      <c r="B6">
        <v>11.41</v>
      </c>
      <c r="C6">
        <v>10.07</v>
      </c>
      <c r="D6">
        <v>11.02</v>
      </c>
      <c r="E6">
        <v>29.32</v>
      </c>
      <c r="F6">
        <v>26.23</v>
      </c>
      <c r="G6">
        <v>28.53</v>
      </c>
      <c r="H6">
        <v>134200</v>
      </c>
      <c r="I6">
        <v>55.01</v>
      </c>
      <c r="J6">
        <v>8261.19</v>
      </c>
      <c r="L6" t="s">
        <v>87</v>
      </c>
      <c r="M6">
        <v>12.5</v>
      </c>
      <c r="O6" s="6">
        <v>33883</v>
      </c>
      <c r="P6" s="18" t="s">
        <v>148</v>
      </c>
    </row>
    <row r="7" spans="1:25" x14ac:dyDescent="0.25">
      <c r="A7" s="6">
        <v>35247</v>
      </c>
      <c r="B7">
        <v>12.53</v>
      </c>
      <c r="C7">
        <v>10.130000000000001</v>
      </c>
      <c r="D7">
        <v>10.7</v>
      </c>
      <c r="E7">
        <v>32.409999999999997</v>
      </c>
      <c r="F7">
        <v>27.7</v>
      </c>
      <c r="G7">
        <v>27.7</v>
      </c>
      <c r="H7">
        <v>170850</v>
      </c>
      <c r="I7">
        <v>73.47</v>
      </c>
      <c r="J7">
        <v>8021.3</v>
      </c>
      <c r="L7" t="s">
        <v>27</v>
      </c>
      <c r="M7">
        <v>35</v>
      </c>
      <c r="O7" s="6">
        <v>34428</v>
      </c>
      <c r="P7" s="18" t="s">
        <v>149</v>
      </c>
    </row>
    <row r="8" spans="1:25" x14ac:dyDescent="0.25">
      <c r="A8" s="6">
        <v>35278</v>
      </c>
      <c r="B8">
        <v>12.21</v>
      </c>
      <c r="C8">
        <v>10.27</v>
      </c>
      <c r="D8">
        <v>11.93</v>
      </c>
      <c r="E8">
        <v>31.36</v>
      </c>
      <c r="F8">
        <v>26.94</v>
      </c>
      <c r="G8">
        <v>30.88</v>
      </c>
      <c r="H8">
        <v>249291</v>
      </c>
      <c r="I8">
        <v>103.45</v>
      </c>
      <c r="J8">
        <v>8940.8799999999992</v>
      </c>
      <c r="L8" t="s">
        <v>50</v>
      </c>
      <c r="M8">
        <v>55</v>
      </c>
      <c r="O8" s="6">
        <v>36451</v>
      </c>
      <c r="P8" s="18" t="s">
        <v>150</v>
      </c>
    </row>
    <row r="9" spans="1:25" x14ac:dyDescent="0.25">
      <c r="A9" s="6">
        <v>35309</v>
      </c>
      <c r="B9">
        <v>12</v>
      </c>
      <c r="C9">
        <v>9.93</v>
      </c>
      <c r="D9">
        <v>10.050000000000001</v>
      </c>
      <c r="E9">
        <v>30.65</v>
      </c>
      <c r="F9">
        <v>25.97</v>
      </c>
      <c r="G9">
        <v>26.01</v>
      </c>
      <c r="H9">
        <v>74311</v>
      </c>
      <c r="I9">
        <v>30.53</v>
      </c>
      <c r="J9">
        <v>7531.53</v>
      </c>
      <c r="L9" t="s">
        <v>55</v>
      </c>
      <c r="M9">
        <v>75</v>
      </c>
      <c r="O9" s="6">
        <v>38831</v>
      </c>
      <c r="P9" s="18" t="s">
        <v>151</v>
      </c>
    </row>
    <row r="10" spans="1:25" x14ac:dyDescent="0.25">
      <c r="A10" s="6">
        <v>35339</v>
      </c>
      <c r="B10">
        <v>11.19</v>
      </c>
      <c r="C10">
        <v>9.4700000000000006</v>
      </c>
      <c r="D10">
        <v>10.43</v>
      </c>
      <c r="E10">
        <v>28.79</v>
      </c>
      <c r="F10">
        <v>25.08</v>
      </c>
      <c r="G10">
        <v>27.01</v>
      </c>
      <c r="H10">
        <v>46042</v>
      </c>
      <c r="I10">
        <v>18.07</v>
      </c>
      <c r="J10">
        <v>7821.39</v>
      </c>
      <c r="L10" t="s">
        <v>49</v>
      </c>
      <c r="M10">
        <v>55</v>
      </c>
    </row>
    <row r="11" spans="1:25" x14ac:dyDescent="0.25">
      <c r="A11" s="6">
        <v>35370</v>
      </c>
      <c r="B11">
        <v>12.11</v>
      </c>
      <c r="C11">
        <v>10.130000000000001</v>
      </c>
      <c r="D11">
        <v>12.05</v>
      </c>
      <c r="E11">
        <v>31.19</v>
      </c>
      <c r="F11">
        <v>26.27</v>
      </c>
      <c r="G11">
        <v>31.19</v>
      </c>
      <c r="H11">
        <v>69691</v>
      </c>
      <c r="I11">
        <v>29.28</v>
      </c>
      <c r="J11">
        <v>9030.84</v>
      </c>
      <c r="L11" t="s">
        <v>48</v>
      </c>
      <c r="M11">
        <v>45</v>
      </c>
      <c r="R11" s="6"/>
      <c r="W11" s="8"/>
      <c r="X11" s="8"/>
    </row>
    <row r="12" spans="1:25" x14ac:dyDescent="0.25">
      <c r="A12" s="6">
        <v>35400</v>
      </c>
      <c r="B12">
        <v>14.4</v>
      </c>
      <c r="C12">
        <v>11.73</v>
      </c>
      <c r="D12">
        <v>13.06</v>
      </c>
      <c r="E12">
        <v>36.64</v>
      </c>
      <c r="F12">
        <v>31.06</v>
      </c>
      <c r="G12">
        <v>33.81</v>
      </c>
      <c r="H12">
        <v>183582</v>
      </c>
      <c r="I12">
        <v>88.85</v>
      </c>
      <c r="J12">
        <v>9790.49</v>
      </c>
      <c r="L12" t="s">
        <v>47</v>
      </c>
      <c r="M12">
        <v>70</v>
      </c>
      <c r="R12" s="6"/>
    </row>
    <row r="13" spans="1:25" x14ac:dyDescent="0.25">
      <c r="A13" s="6">
        <v>35431</v>
      </c>
      <c r="B13">
        <v>14.88</v>
      </c>
      <c r="C13">
        <v>12.53</v>
      </c>
      <c r="D13">
        <v>14.17</v>
      </c>
      <c r="E13">
        <v>38.28</v>
      </c>
      <c r="F13">
        <v>32.53</v>
      </c>
      <c r="G13">
        <v>36.69</v>
      </c>
      <c r="H13">
        <v>201311</v>
      </c>
      <c r="I13">
        <v>106.63</v>
      </c>
      <c r="J13">
        <v>10625.1</v>
      </c>
      <c r="L13" t="s">
        <v>46</v>
      </c>
      <c r="M13">
        <v>100</v>
      </c>
      <c r="R13" s="6"/>
    </row>
    <row r="14" spans="1:25" x14ac:dyDescent="0.25">
      <c r="A14" s="6">
        <v>35462</v>
      </c>
      <c r="B14">
        <v>15.44</v>
      </c>
      <c r="C14">
        <v>13.73</v>
      </c>
      <c r="D14">
        <v>14.65</v>
      </c>
      <c r="E14">
        <v>39.78</v>
      </c>
      <c r="F14">
        <v>35.6</v>
      </c>
      <c r="G14">
        <v>37.93</v>
      </c>
      <c r="H14">
        <v>94392</v>
      </c>
      <c r="I14">
        <v>52.1</v>
      </c>
      <c r="J14">
        <v>10984.94</v>
      </c>
      <c r="L14" t="s">
        <v>45</v>
      </c>
      <c r="M14">
        <v>150</v>
      </c>
      <c r="Q14" s="5"/>
      <c r="R14" s="6"/>
    </row>
    <row r="15" spans="1:25" x14ac:dyDescent="0.25">
      <c r="A15" s="6">
        <v>35490</v>
      </c>
      <c r="B15">
        <v>17.07</v>
      </c>
      <c r="C15">
        <v>14.93</v>
      </c>
      <c r="D15">
        <v>15.53</v>
      </c>
      <c r="E15">
        <v>17.93</v>
      </c>
      <c r="F15">
        <v>16.43</v>
      </c>
      <c r="G15">
        <v>16.46</v>
      </c>
      <c r="H15">
        <v>102643</v>
      </c>
      <c r="I15">
        <v>62.2</v>
      </c>
      <c r="J15">
        <v>11644.63</v>
      </c>
      <c r="L15" t="s">
        <v>44</v>
      </c>
      <c r="M15">
        <v>175</v>
      </c>
      <c r="Q15" s="5"/>
      <c r="R15" s="6"/>
    </row>
    <row r="16" spans="1:25" x14ac:dyDescent="0.25">
      <c r="A16" s="6">
        <v>35521</v>
      </c>
      <c r="B16">
        <v>17.48</v>
      </c>
      <c r="C16">
        <v>15.63</v>
      </c>
      <c r="D16">
        <v>16.829999999999998</v>
      </c>
      <c r="E16">
        <v>18.420000000000002</v>
      </c>
      <c r="F16">
        <v>16.899999999999999</v>
      </c>
      <c r="G16">
        <v>17.84</v>
      </c>
      <c r="H16">
        <v>112386</v>
      </c>
      <c r="I16">
        <v>71.23</v>
      </c>
      <c r="J16">
        <v>12619.18</v>
      </c>
      <c r="L16" t="s">
        <v>43</v>
      </c>
      <c r="M16">
        <v>100</v>
      </c>
    </row>
    <row r="17" spans="1:26" x14ac:dyDescent="0.25">
      <c r="A17" s="6">
        <v>35551</v>
      </c>
      <c r="B17">
        <v>22</v>
      </c>
      <c r="C17">
        <v>16.71</v>
      </c>
      <c r="D17">
        <v>18.829999999999998</v>
      </c>
      <c r="E17">
        <v>22.99</v>
      </c>
      <c r="F17">
        <v>17.93</v>
      </c>
      <c r="G17">
        <v>19.96</v>
      </c>
      <c r="H17">
        <v>281548</v>
      </c>
      <c r="I17">
        <v>205.96</v>
      </c>
      <c r="J17">
        <v>14118.49</v>
      </c>
      <c r="L17" t="s">
        <v>42</v>
      </c>
      <c r="M17">
        <v>100</v>
      </c>
    </row>
    <row r="18" spans="1:26" x14ac:dyDescent="0.25">
      <c r="A18" s="6">
        <v>35582</v>
      </c>
      <c r="B18">
        <v>20.13</v>
      </c>
      <c r="C18">
        <v>18.16</v>
      </c>
      <c r="D18">
        <v>19.809999999999999</v>
      </c>
      <c r="E18">
        <v>20.99</v>
      </c>
      <c r="F18">
        <v>19.72</v>
      </c>
      <c r="G18">
        <v>20.99</v>
      </c>
      <c r="H18">
        <v>120074</v>
      </c>
      <c r="I18">
        <v>86.74</v>
      </c>
      <c r="J18">
        <v>14848.15</v>
      </c>
      <c r="L18" t="s">
        <v>41</v>
      </c>
      <c r="M18">
        <v>100</v>
      </c>
    </row>
    <row r="19" spans="1:26" x14ac:dyDescent="0.25">
      <c r="A19" s="6">
        <v>35612</v>
      </c>
      <c r="B19">
        <v>22</v>
      </c>
      <c r="C19">
        <v>18.93</v>
      </c>
      <c r="D19">
        <v>21.01</v>
      </c>
      <c r="E19">
        <v>22.62</v>
      </c>
      <c r="F19">
        <v>20.18</v>
      </c>
      <c r="G19">
        <v>22.27</v>
      </c>
      <c r="H19">
        <v>221066</v>
      </c>
      <c r="I19">
        <v>169.06</v>
      </c>
      <c r="J19">
        <v>15752.74</v>
      </c>
      <c r="L19" t="s">
        <v>40</v>
      </c>
      <c r="M19">
        <v>100</v>
      </c>
    </row>
    <row r="20" spans="1:26" x14ac:dyDescent="0.25">
      <c r="A20" s="6">
        <v>35643</v>
      </c>
      <c r="B20">
        <v>21.47</v>
      </c>
      <c r="C20">
        <v>16.8</v>
      </c>
      <c r="D20">
        <v>16.88</v>
      </c>
      <c r="E20">
        <v>22.46</v>
      </c>
      <c r="F20">
        <v>17.89</v>
      </c>
      <c r="G20">
        <v>17.89</v>
      </c>
      <c r="H20">
        <v>159939</v>
      </c>
      <c r="I20">
        <v>120.23</v>
      </c>
      <c r="J20">
        <v>12654.17</v>
      </c>
      <c r="L20" t="s">
        <v>39</v>
      </c>
      <c r="M20">
        <v>100</v>
      </c>
    </row>
    <row r="21" spans="1:26" x14ac:dyDescent="0.25">
      <c r="A21" s="6">
        <v>35674</v>
      </c>
      <c r="B21">
        <v>21.07</v>
      </c>
      <c r="C21">
        <v>16.75</v>
      </c>
      <c r="D21">
        <v>20.45</v>
      </c>
      <c r="E21">
        <v>22.32</v>
      </c>
      <c r="F21">
        <v>18.68</v>
      </c>
      <c r="G21">
        <v>21.67</v>
      </c>
      <c r="H21">
        <v>287651</v>
      </c>
      <c r="I21">
        <v>218.44</v>
      </c>
      <c r="J21">
        <v>15332.93</v>
      </c>
      <c r="L21" t="s">
        <v>38</v>
      </c>
      <c r="M21">
        <v>140</v>
      </c>
    </row>
    <row r="22" spans="1:26" x14ac:dyDescent="0.25">
      <c r="A22" s="6">
        <v>35704</v>
      </c>
      <c r="B22">
        <v>20.399999999999999</v>
      </c>
      <c r="C22">
        <v>17.95</v>
      </c>
      <c r="D22">
        <v>18.34</v>
      </c>
      <c r="E22">
        <v>21.52</v>
      </c>
      <c r="F22">
        <v>19.43</v>
      </c>
      <c r="G22">
        <v>19.43</v>
      </c>
      <c r="H22">
        <v>98127</v>
      </c>
      <c r="I22">
        <v>72.790000000000006</v>
      </c>
      <c r="J22">
        <v>13748.66</v>
      </c>
      <c r="L22" t="s">
        <v>37</v>
      </c>
      <c r="M22">
        <v>100</v>
      </c>
      <c r="W22" s="8"/>
      <c r="X22" s="8"/>
    </row>
    <row r="23" spans="1:26" x14ac:dyDescent="0.25">
      <c r="A23" s="6">
        <v>35735</v>
      </c>
      <c r="B23">
        <v>18.239999999999998</v>
      </c>
      <c r="C23">
        <v>16.13</v>
      </c>
      <c r="D23">
        <v>16.28</v>
      </c>
      <c r="E23">
        <v>19.100000000000001</v>
      </c>
      <c r="F23">
        <v>17.100000000000001</v>
      </c>
      <c r="G23">
        <v>17.25</v>
      </c>
      <c r="H23">
        <v>86424</v>
      </c>
      <c r="I23">
        <v>55.65</v>
      </c>
      <c r="J23">
        <v>12204.37</v>
      </c>
      <c r="L23" t="s">
        <v>36</v>
      </c>
      <c r="M23">
        <v>100</v>
      </c>
    </row>
    <row r="24" spans="1:26" x14ac:dyDescent="0.25">
      <c r="A24" s="6">
        <v>35765</v>
      </c>
      <c r="B24">
        <v>17.28</v>
      </c>
      <c r="C24">
        <v>14.27</v>
      </c>
      <c r="D24">
        <v>16.87</v>
      </c>
      <c r="E24">
        <v>17.87</v>
      </c>
      <c r="F24">
        <v>15.4</v>
      </c>
      <c r="G24">
        <v>17.87</v>
      </c>
      <c r="H24">
        <v>185850</v>
      </c>
      <c r="I24">
        <v>118</v>
      </c>
      <c r="J24">
        <v>12644.17</v>
      </c>
      <c r="L24" t="s">
        <v>35</v>
      </c>
      <c r="M24">
        <v>100</v>
      </c>
    </row>
    <row r="25" spans="1:26" x14ac:dyDescent="0.25">
      <c r="A25" s="6">
        <v>35796</v>
      </c>
      <c r="B25">
        <v>17.25</v>
      </c>
      <c r="C25">
        <v>14.67</v>
      </c>
      <c r="D25">
        <v>14.93</v>
      </c>
      <c r="E25">
        <v>18.12</v>
      </c>
      <c r="F25">
        <v>15.82</v>
      </c>
      <c r="G25">
        <v>15.82</v>
      </c>
      <c r="H25">
        <v>91105</v>
      </c>
      <c r="I25">
        <v>54</v>
      </c>
      <c r="J25">
        <v>11194.84</v>
      </c>
      <c r="L25" t="s">
        <v>34</v>
      </c>
      <c r="M25">
        <v>100</v>
      </c>
    </row>
    <row r="26" spans="1:26" x14ac:dyDescent="0.25">
      <c r="A26" s="6">
        <v>35827</v>
      </c>
      <c r="B26">
        <v>16.66</v>
      </c>
      <c r="C26">
        <v>13.73</v>
      </c>
      <c r="D26">
        <v>16.59</v>
      </c>
      <c r="E26">
        <v>17.579999999999998</v>
      </c>
      <c r="F26">
        <v>15.39</v>
      </c>
      <c r="G26">
        <v>17.579999999999998</v>
      </c>
      <c r="H26">
        <v>196149</v>
      </c>
      <c r="I26">
        <v>112.7</v>
      </c>
      <c r="J26">
        <v>12439.26</v>
      </c>
      <c r="L26" t="s">
        <v>33</v>
      </c>
      <c r="M26">
        <v>100</v>
      </c>
      <c r="W26" s="8"/>
      <c r="X26" s="8"/>
      <c r="Z26" s="11"/>
    </row>
    <row r="27" spans="1:26" x14ac:dyDescent="0.25">
      <c r="A27" s="6">
        <v>35855</v>
      </c>
      <c r="B27">
        <v>18.72</v>
      </c>
      <c r="C27">
        <v>16.079999999999998</v>
      </c>
      <c r="D27">
        <v>17.77</v>
      </c>
      <c r="E27">
        <v>13.56</v>
      </c>
      <c r="F27">
        <v>11.96</v>
      </c>
      <c r="G27">
        <v>13.07</v>
      </c>
      <c r="H27">
        <v>123738</v>
      </c>
      <c r="I27">
        <v>81.510000000000005</v>
      </c>
      <c r="J27">
        <v>13323.86</v>
      </c>
      <c r="L27" t="s">
        <v>32</v>
      </c>
      <c r="M27">
        <v>100</v>
      </c>
    </row>
    <row r="28" spans="1:26" x14ac:dyDescent="0.25">
      <c r="A28" s="6">
        <v>35886</v>
      </c>
      <c r="B28">
        <v>25.68</v>
      </c>
      <c r="C28">
        <v>17.87</v>
      </c>
      <c r="D28">
        <v>19.96</v>
      </c>
      <c r="E28">
        <v>17.29</v>
      </c>
      <c r="F28">
        <v>13.19</v>
      </c>
      <c r="G28">
        <v>14.67</v>
      </c>
      <c r="H28">
        <v>389034</v>
      </c>
      <c r="I28">
        <v>311.83999999999997</v>
      </c>
      <c r="J28">
        <v>14963.1</v>
      </c>
      <c r="L28" t="s">
        <v>31</v>
      </c>
      <c r="M28">
        <v>150</v>
      </c>
    </row>
    <row r="29" spans="1:26" x14ac:dyDescent="0.25">
      <c r="A29" s="6">
        <v>35916</v>
      </c>
      <c r="B29">
        <v>23.73</v>
      </c>
      <c r="C29">
        <v>19.47</v>
      </c>
      <c r="D29">
        <v>23.31</v>
      </c>
      <c r="E29">
        <v>17.13</v>
      </c>
      <c r="F29">
        <v>14.89</v>
      </c>
      <c r="G29">
        <v>17.13</v>
      </c>
      <c r="H29">
        <v>181401</v>
      </c>
      <c r="I29">
        <v>148.05000000000001</v>
      </c>
      <c r="J29">
        <v>17471.939999999999</v>
      </c>
      <c r="L29" t="s">
        <v>30</v>
      </c>
      <c r="M29">
        <v>150</v>
      </c>
    </row>
    <row r="30" spans="1:26" x14ac:dyDescent="0.25">
      <c r="A30" s="6">
        <v>35947</v>
      </c>
      <c r="B30">
        <v>24.27</v>
      </c>
      <c r="C30">
        <v>17.600000000000001</v>
      </c>
      <c r="D30">
        <v>18.43</v>
      </c>
      <c r="E30">
        <v>17.14</v>
      </c>
      <c r="F30">
        <v>13.28</v>
      </c>
      <c r="G30">
        <v>13.55</v>
      </c>
      <c r="H30">
        <v>218986</v>
      </c>
      <c r="I30">
        <v>165.44</v>
      </c>
      <c r="J30">
        <v>13813.63</v>
      </c>
    </row>
    <row r="31" spans="1:26" x14ac:dyDescent="0.25">
      <c r="A31" s="6">
        <v>35977</v>
      </c>
      <c r="B31">
        <v>22.72</v>
      </c>
      <c r="C31">
        <v>17.329999999999998</v>
      </c>
      <c r="D31">
        <v>21.92</v>
      </c>
      <c r="E31">
        <v>16.66</v>
      </c>
      <c r="F31">
        <v>12.81</v>
      </c>
      <c r="G31">
        <v>16.11</v>
      </c>
      <c r="H31">
        <v>265828</v>
      </c>
      <c r="I31">
        <v>202.48</v>
      </c>
      <c r="J31">
        <v>16432.419999999998</v>
      </c>
    </row>
    <row r="32" spans="1:26" x14ac:dyDescent="0.25">
      <c r="A32" s="6">
        <v>36008</v>
      </c>
      <c r="B32">
        <v>23.53</v>
      </c>
      <c r="C32">
        <v>21.39</v>
      </c>
      <c r="D32">
        <v>22.07</v>
      </c>
      <c r="E32">
        <v>16.71</v>
      </c>
      <c r="F32">
        <v>15.93</v>
      </c>
      <c r="G32">
        <v>16.22</v>
      </c>
      <c r="H32">
        <v>76627</v>
      </c>
      <c r="I32">
        <v>64.12</v>
      </c>
      <c r="J32">
        <v>16542.37</v>
      </c>
    </row>
    <row r="33" spans="1:10" x14ac:dyDescent="0.25">
      <c r="A33" s="6">
        <v>36039</v>
      </c>
      <c r="B33">
        <v>24.56</v>
      </c>
      <c r="C33">
        <v>21.66</v>
      </c>
      <c r="D33">
        <v>23</v>
      </c>
      <c r="E33">
        <v>17.64</v>
      </c>
      <c r="F33">
        <v>16.190000000000001</v>
      </c>
      <c r="G33">
        <v>16.91</v>
      </c>
      <c r="H33">
        <v>213042</v>
      </c>
      <c r="I33">
        <v>187.05</v>
      </c>
      <c r="J33">
        <v>17242.05</v>
      </c>
    </row>
    <row r="34" spans="1:10" x14ac:dyDescent="0.25">
      <c r="A34" s="6">
        <v>36069</v>
      </c>
      <c r="B34">
        <v>25.41</v>
      </c>
      <c r="C34">
        <v>22.67</v>
      </c>
      <c r="D34">
        <v>24.26</v>
      </c>
      <c r="E34">
        <v>18.37</v>
      </c>
      <c r="F34">
        <v>16.850000000000001</v>
      </c>
      <c r="G34">
        <v>17.84</v>
      </c>
      <c r="H34">
        <v>184815</v>
      </c>
      <c r="I34">
        <v>166.59</v>
      </c>
      <c r="J34">
        <v>18186.61</v>
      </c>
    </row>
    <row r="35" spans="1:10" x14ac:dyDescent="0.25">
      <c r="A35" s="6">
        <v>36100</v>
      </c>
      <c r="B35">
        <v>24.68</v>
      </c>
      <c r="C35">
        <v>21.47</v>
      </c>
      <c r="D35">
        <v>21.82</v>
      </c>
      <c r="E35">
        <v>17.89</v>
      </c>
      <c r="F35">
        <v>15.87</v>
      </c>
      <c r="G35">
        <v>16.04</v>
      </c>
      <c r="H35">
        <v>103590</v>
      </c>
      <c r="I35">
        <v>92.21</v>
      </c>
      <c r="J35">
        <v>16357.46</v>
      </c>
    </row>
    <row r="36" spans="1:10" x14ac:dyDescent="0.25">
      <c r="A36" s="6">
        <v>36130</v>
      </c>
      <c r="B36">
        <v>23.47</v>
      </c>
      <c r="C36">
        <v>21.07</v>
      </c>
      <c r="D36">
        <v>22.9</v>
      </c>
      <c r="E36">
        <v>17.02</v>
      </c>
      <c r="F36">
        <v>15.57</v>
      </c>
      <c r="G36">
        <v>16.84</v>
      </c>
      <c r="H36">
        <v>123046</v>
      </c>
      <c r="I36">
        <v>103.94</v>
      </c>
      <c r="J36">
        <v>17167.080000000002</v>
      </c>
    </row>
    <row r="37" spans="1:10" x14ac:dyDescent="0.25">
      <c r="A37" s="6">
        <v>36161</v>
      </c>
      <c r="B37">
        <v>29.95</v>
      </c>
      <c r="C37">
        <v>22.88</v>
      </c>
      <c r="D37">
        <v>28.32</v>
      </c>
      <c r="E37">
        <v>21.31</v>
      </c>
      <c r="F37">
        <v>17.28</v>
      </c>
      <c r="G37">
        <v>20.82</v>
      </c>
      <c r="H37">
        <v>237622</v>
      </c>
      <c r="I37">
        <v>238.05</v>
      </c>
      <c r="J37">
        <v>21230.21</v>
      </c>
    </row>
    <row r="38" spans="1:10" x14ac:dyDescent="0.25">
      <c r="A38" s="6">
        <v>36192</v>
      </c>
      <c r="B38">
        <v>33.6</v>
      </c>
      <c r="C38">
        <v>26.69</v>
      </c>
      <c r="D38">
        <v>31.64</v>
      </c>
      <c r="E38">
        <v>24.04</v>
      </c>
      <c r="F38">
        <v>19.87</v>
      </c>
      <c r="G38">
        <v>23.26</v>
      </c>
      <c r="H38">
        <v>378619</v>
      </c>
      <c r="I38">
        <v>430.35</v>
      </c>
      <c r="J38">
        <v>23719.06</v>
      </c>
    </row>
    <row r="39" spans="1:10" x14ac:dyDescent="0.25">
      <c r="A39" s="6">
        <v>36220</v>
      </c>
      <c r="B39">
        <v>41.33</v>
      </c>
      <c r="C39">
        <v>30.13</v>
      </c>
      <c r="D39">
        <v>37.33</v>
      </c>
      <c r="E39">
        <v>25.63</v>
      </c>
      <c r="F39">
        <v>22.24</v>
      </c>
      <c r="G39">
        <v>24.35</v>
      </c>
      <c r="H39">
        <v>369473</v>
      </c>
      <c r="I39">
        <v>514.51</v>
      </c>
      <c r="J39">
        <v>27987.1</v>
      </c>
    </row>
    <row r="40" spans="1:10" x14ac:dyDescent="0.25">
      <c r="A40" s="6">
        <v>36251</v>
      </c>
      <c r="B40">
        <v>43.18</v>
      </c>
      <c r="C40">
        <v>34.67</v>
      </c>
      <c r="D40">
        <v>36.270000000000003</v>
      </c>
      <c r="E40">
        <v>27.35</v>
      </c>
      <c r="F40">
        <v>23.48</v>
      </c>
      <c r="G40">
        <v>23.66</v>
      </c>
      <c r="H40">
        <v>160406</v>
      </c>
      <c r="I40">
        <v>229.72</v>
      </c>
      <c r="J40">
        <v>27192.46</v>
      </c>
    </row>
    <row r="41" spans="1:10" x14ac:dyDescent="0.25">
      <c r="A41" s="6">
        <v>36281</v>
      </c>
      <c r="B41">
        <v>38.4</v>
      </c>
      <c r="C41">
        <v>34.799999999999997</v>
      </c>
      <c r="D41">
        <v>36.29</v>
      </c>
      <c r="E41">
        <v>24.87</v>
      </c>
      <c r="F41">
        <v>22.87</v>
      </c>
      <c r="G41">
        <v>23.67</v>
      </c>
      <c r="H41">
        <v>226286</v>
      </c>
      <c r="I41">
        <v>307.14</v>
      </c>
      <c r="J41">
        <v>27207.46</v>
      </c>
    </row>
    <row r="42" spans="1:10" x14ac:dyDescent="0.25">
      <c r="A42" s="6">
        <v>36312</v>
      </c>
      <c r="B42">
        <v>38.67</v>
      </c>
      <c r="C42">
        <v>35.07</v>
      </c>
      <c r="D42">
        <v>38.17</v>
      </c>
      <c r="E42">
        <v>25.11</v>
      </c>
      <c r="F42">
        <v>22.96</v>
      </c>
      <c r="G42">
        <v>24.89</v>
      </c>
      <c r="H42">
        <v>145700</v>
      </c>
      <c r="I42">
        <v>198.67</v>
      </c>
      <c r="J42">
        <v>28616.81</v>
      </c>
    </row>
    <row r="43" spans="1:10" x14ac:dyDescent="0.25">
      <c r="A43" s="6">
        <v>36342</v>
      </c>
      <c r="B43">
        <v>56.27</v>
      </c>
      <c r="C43">
        <v>38.19</v>
      </c>
      <c r="D43">
        <v>50.29</v>
      </c>
      <c r="E43">
        <v>35.090000000000003</v>
      </c>
      <c r="F43">
        <v>25.05</v>
      </c>
      <c r="G43">
        <v>32.799999999999997</v>
      </c>
      <c r="H43">
        <v>257728</v>
      </c>
      <c r="I43">
        <v>463.54</v>
      </c>
      <c r="J43">
        <v>37700.620000000003</v>
      </c>
    </row>
    <row r="44" spans="1:10" x14ac:dyDescent="0.25">
      <c r="A44" s="6">
        <v>36373</v>
      </c>
      <c r="B44">
        <v>80</v>
      </c>
      <c r="C44">
        <v>50.01</v>
      </c>
      <c r="D44">
        <v>74</v>
      </c>
      <c r="E44">
        <v>49.55</v>
      </c>
      <c r="F44">
        <v>33.03</v>
      </c>
      <c r="G44">
        <v>48.26</v>
      </c>
      <c r="H44">
        <v>461255</v>
      </c>
      <c r="I44">
        <v>1138.1199999999999</v>
      </c>
      <c r="J44">
        <v>55474.42</v>
      </c>
    </row>
    <row r="45" spans="1:10" x14ac:dyDescent="0.25">
      <c r="A45" s="6">
        <v>36404</v>
      </c>
      <c r="B45">
        <v>121.33</v>
      </c>
      <c r="C45">
        <v>70.8</v>
      </c>
      <c r="D45">
        <v>105.31</v>
      </c>
      <c r="E45">
        <v>75.13</v>
      </c>
      <c r="F45">
        <v>47.32</v>
      </c>
      <c r="G45">
        <v>68.680000000000007</v>
      </c>
      <c r="H45">
        <v>663987</v>
      </c>
      <c r="I45">
        <v>2485.87</v>
      </c>
      <c r="J45">
        <v>78943.600000000006</v>
      </c>
    </row>
    <row r="46" spans="1:10" x14ac:dyDescent="0.25">
      <c r="A46" s="6">
        <v>36434</v>
      </c>
      <c r="B46">
        <v>144.08000000000001</v>
      </c>
      <c r="C46">
        <v>96.8</v>
      </c>
      <c r="D46">
        <v>104</v>
      </c>
      <c r="E46">
        <v>89.86</v>
      </c>
      <c r="F46">
        <v>65.48</v>
      </c>
      <c r="G46">
        <v>67.819999999999993</v>
      </c>
      <c r="H46">
        <v>1094847</v>
      </c>
      <c r="I46">
        <v>3481.87</v>
      </c>
      <c r="J46">
        <v>77964.05</v>
      </c>
    </row>
    <row r="47" spans="1:10" x14ac:dyDescent="0.25">
      <c r="A47" s="6">
        <v>36465</v>
      </c>
      <c r="B47">
        <v>131.19999999999999</v>
      </c>
      <c r="C47">
        <v>93.2</v>
      </c>
      <c r="D47">
        <v>130.11000000000001</v>
      </c>
      <c r="E47">
        <v>84.85</v>
      </c>
      <c r="F47">
        <v>64.64</v>
      </c>
      <c r="G47">
        <v>84.85</v>
      </c>
      <c r="H47">
        <v>1702240</v>
      </c>
      <c r="I47">
        <v>2376.73</v>
      </c>
      <c r="J47">
        <v>97539.03</v>
      </c>
    </row>
    <row r="48" spans="1:10" x14ac:dyDescent="0.25">
      <c r="A48" s="6">
        <v>36495</v>
      </c>
      <c r="B48">
        <v>130.4</v>
      </c>
      <c r="C48">
        <v>106.16</v>
      </c>
      <c r="D48">
        <v>111.2</v>
      </c>
      <c r="E48">
        <v>82.43</v>
      </c>
      <c r="F48">
        <v>69.91</v>
      </c>
      <c r="G48">
        <v>72.52</v>
      </c>
      <c r="H48">
        <v>1980642</v>
      </c>
      <c r="I48">
        <v>2922.28</v>
      </c>
      <c r="J48">
        <v>83361.570000000007</v>
      </c>
    </row>
    <row r="49" spans="1:10" x14ac:dyDescent="0.25">
      <c r="A49" s="6">
        <v>36526</v>
      </c>
      <c r="B49">
        <v>123.2</v>
      </c>
      <c r="C49">
        <v>88.32</v>
      </c>
      <c r="D49">
        <v>93.84</v>
      </c>
      <c r="E49">
        <v>78.319999999999993</v>
      </c>
      <c r="F49">
        <v>58.43</v>
      </c>
      <c r="G49">
        <v>61.2</v>
      </c>
      <c r="H49">
        <v>2189708</v>
      </c>
      <c r="I49">
        <v>2728.41</v>
      </c>
      <c r="J49">
        <v>70347.570000000007</v>
      </c>
    </row>
    <row r="50" spans="1:10" x14ac:dyDescent="0.25">
      <c r="A50" s="6">
        <v>36557</v>
      </c>
      <c r="B50">
        <v>103.82</v>
      </c>
      <c r="C50">
        <v>88</v>
      </c>
      <c r="D50">
        <v>90</v>
      </c>
      <c r="E50">
        <v>66.569999999999993</v>
      </c>
      <c r="F50">
        <v>57.39</v>
      </c>
      <c r="G50">
        <v>58.69</v>
      </c>
      <c r="H50">
        <v>1620045</v>
      </c>
      <c r="I50">
        <v>1941.52</v>
      </c>
      <c r="J50">
        <v>67468.89</v>
      </c>
    </row>
    <row r="51" spans="1:10" x14ac:dyDescent="0.25">
      <c r="A51" s="6">
        <v>36586</v>
      </c>
      <c r="B51">
        <v>97.08</v>
      </c>
      <c r="C51">
        <v>66.88</v>
      </c>
      <c r="D51">
        <v>89.68</v>
      </c>
      <c r="E51">
        <v>51.83</v>
      </c>
      <c r="F51">
        <v>39.49</v>
      </c>
      <c r="G51">
        <v>50.52</v>
      </c>
      <c r="H51">
        <v>1557551</v>
      </c>
      <c r="I51">
        <v>1612.71</v>
      </c>
      <c r="J51">
        <v>67226</v>
      </c>
    </row>
    <row r="52" spans="1:10" x14ac:dyDescent="0.25">
      <c r="A52" s="6">
        <v>36617</v>
      </c>
      <c r="B52">
        <v>106.5</v>
      </c>
      <c r="C52">
        <v>71.099999999999994</v>
      </c>
      <c r="D52">
        <v>71.400000000000006</v>
      </c>
      <c r="E52">
        <v>59.09</v>
      </c>
      <c r="F52">
        <v>40.22</v>
      </c>
      <c r="G52">
        <v>40.22</v>
      </c>
      <c r="H52">
        <v>1315061</v>
      </c>
      <c r="I52">
        <v>1497.16</v>
      </c>
      <c r="J52">
        <v>53522.32</v>
      </c>
    </row>
    <row r="53" spans="1:10" x14ac:dyDescent="0.25">
      <c r="A53" s="6">
        <v>36647</v>
      </c>
      <c r="B53">
        <v>69.98</v>
      </c>
      <c r="C53">
        <v>51.92</v>
      </c>
      <c r="D53">
        <v>62.08</v>
      </c>
      <c r="E53">
        <v>37.86</v>
      </c>
      <c r="F53">
        <v>30.42</v>
      </c>
      <c r="G53">
        <v>34.979999999999997</v>
      </c>
      <c r="H53">
        <v>1441739</v>
      </c>
      <c r="I53">
        <v>1098.21</v>
      </c>
      <c r="J53">
        <v>46538.54</v>
      </c>
    </row>
    <row r="54" spans="1:10" x14ac:dyDescent="0.25">
      <c r="A54" s="6">
        <v>36678</v>
      </c>
      <c r="B54">
        <v>75.86</v>
      </c>
      <c r="C54">
        <v>58</v>
      </c>
      <c r="D54">
        <v>69.12</v>
      </c>
      <c r="E54">
        <v>42.09</v>
      </c>
      <c r="F54">
        <v>33.26</v>
      </c>
      <c r="G54">
        <v>38.94</v>
      </c>
      <c r="H54">
        <v>1344936</v>
      </c>
      <c r="I54">
        <v>1118.1500000000001</v>
      </c>
      <c r="J54">
        <v>51813.11</v>
      </c>
    </row>
    <row r="55" spans="1:10" x14ac:dyDescent="0.25">
      <c r="A55" s="6">
        <v>36708</v>
      </c>
      <c r="B55">
        <v>78.22</v>
      </c>
      <c r="C55">
        <v>52.16</v>
      </c>
      <c r="D55">
        <v>58.71</v>
      </c>
      <c r="E55">
        <v>43</v>
      </c>
      <c r="F55">
        <v>30.92</v>
      </c>
      <c r="G55">
        <v>33.08</v>
      </c>
      <c r="H55">
        <v>2497786</v>
      </c>
      <c r="I55">
        <v>1943.84</v>
      </c>
      <c r="J55">
        <v>44010.71</v>
      </c>
    </row>
    <row r="56" spans="1:10" x14ac:dyDescent="0.25">
      <c r="A56" s="6">
        <v>36739</v>
      </c>
      <c r="B56">
        <v>69.2</v>
      </c>
      <c r="C56">
        <v>56.66</v>
      </c>
      <c r="D56">
        <v>65.319999999999993</v>
      </c>
      <c r="E56">
        <v>38.01</v>
      </c>
      <c r="F56">
        <v>32.36</v>
      </c>
      <c r="G56">
        <v>36.799999999999997</v>
      </c>
      <c r="H56">
        <v>1885163</v>
      </c>
      <c r="I56">
        <v>1454.8</v>
      </c>
      <c r="J56">
        <v>48970.42</v>
      </c>
    </row>
    <row r="57" spans="1:10" x14ac:dyDescent="0.25">
      <c r="A57" s="6">
        <v>36770</v>
      </c>
      <c r="B57">
        <v>68</v>
      </c>
      <c r="C57">
        <v>51.6</v>
      </c>
      <c r="D57">
        <v>54.95</v>
      </c>
      <c r="E57">
        <v>37.42</v>
      </c>
      <c r="F57">
        <v>29.18</v>
      </c>
      <c r="G57">
        <v>30.96</v>
      </c>
      <c r="H57">
        <v>2531894</v>
      </c>
      <c r="I57">
        <v>1845.39</v>
      </c>
      <c r="J57">
        <v>41192.01</v>
      </c>
    </row>
    <row r="58" spans="1:10" x14ac:dyDescent="0.25">
      <c r="A58" s="6">
        <v>36800</v>
      </c>
      <c r="B58">
        <v>73.040000000000006</v>
      </c>
      <c r="C58">
        <v>53.6</v>
      </c>
      <c r="D58">
        <v>70.739999999999995</v>
      </c>
      <c r="E58">
        <v>40.590000000000003</v>
      </c>
      <c r="F58">
        <v>32.299999999999997</v>
      </c>
      <c r="G58">
        <v>39.86</v>
      </c>
      <c r="H58">
        <v>4523959</v>
      </c>
      <c r="I58">
        <v>3678.13</v>
      </c>
      <c r="J58">
        <v>53033.55</v>
      </c>
    </row>
    <row r="59" spans="1:10" x14ac:dyDescent="0.25">
      <c r="A59" s="6">
        <v>36831</v>
      </c>
      <c r="B59">
        <v>85.4</v>
      </c>
      <c r="C59">
        <v>69.599999999999994</v>
      </c>
      <c r="D59">
        <v>79.13</v>
      </c>
      <c r="E59">
        <v>47.52</v>
      </c>
      <c r="F59">
        <v>39.340000000000003</v>
      </c>
      <c r="G59">
        <v>44.58</v>
      </c>
      <c r="H59">
        <v>4527396</v>
      </c>
      <c r="I59">
        <v>4467.99</v>
      </c>
      <c r="J59">
        <v>59318.65</v>
      </c>
    </row>
    <row r="60" spans="1:10" x14ac:dyDescent="0.25">
      <c r="A60" s="6">
        <v>36861</v>
      </c>
      <c r="B60">
        <v>90.16</v>
      </c>
      <c r="C60">
        <v>70.959999999999994</v>
      </c>
      <c r="D60">
        <v>83.52</v>
      </c>
      <c r="E60">
        <v>38.1</v>
      </c>
      <c r="F60">
        <v>31.9</v>
      </c>
      <c r="G60">
        <v>36.159999999999997</v>
      </c>
      <c r="H60">
        <v>4436174</v>
      </c>
      <c r="I60">
        <v>4528.6099999999997</v>
      </c>
      <c r="J60">
        <v>62608.13</v>
      </c>
    </row>
    <row r="61" spans="1:10" x14ac:dyDescent="0.25">
      <c r="A61" s="6">
        <v>36892</v>
      </c>
      <c r="B61">
        <v>91.92</v>
      </c>
      <c r="C61">
        <v>81.28</v>
      </c>
      <c r="D61">
        <v>89.9</v>
      </c>
      <c r="E61">
        <v>38.93</v>
      </c>
      <c r="F61">
        <v>35.6</v>
      </c>
      <c r="G61">
        <v>38.93</v>
      </c>
      <c r="H61">
        <v>4092212</v>
      </c>
      <c r="I61">
        <v>4439.38</v>
      </c>
      <c r="J61">
        <v>67396.929999999993</v>
      </c>
    </row>
    <row r="62" spans="1:10" x14ac:dyDescent="0.25">
      <c r="A62" s="6">
        <v>36923</v>
      </c>
      <c r="B62">
        <v>97.88</v>
      </c>
      <c r="C62">
        <v>78.5</v>
      </c>
      <c r="D62">
        <v>81.12</v>
      </c>
      <c r="E62">
        <v>41.54</v>
      </c>
      <c r="F62">
        <v>35.119999999999997</v>
      </c>
      <c r="G62">
        <v>35.119999999999997</v>
      </c>
      <c r="H62">
        <v>3203583</v>
      </c>
      <c r="I62">
        <v>3633.37</v>
      </c>
      <c r="J62">
        <v>60814.96</v>
      </c>
    </row>
    <row r="63" spans="1:10" x14ac:dyDescent="0.25">
      <c r="A63" s="6">
        <v>36951</v>
      </c>
      <c r="B63">
        <v>87.19</v>
      </c>
      <c r="C63">
        <v>66.48</v>
      </c>
      <c r="D63">
        <v>79.900000000000006</v>
      </c>
      <c r="E63">
        <v>35.770000000000003</v>
      </c>
      <c r="F63">
        <v>31.49</v>
      </c>
      <c r="G63">
        <v>33.450000000000003</v>
      </c>
      <c r="H63">
        <v>2302909</v>
      </c>
      <c r="I63">
        <v>2299.38</v>
      </c>
      <c r="J63">
        <v>59900.38</v>
      </c>
    </row>
    <row r="64" spans="1:10" x14ac:dyDescent="0.25">
      <c r="A64" s="6">
        <v>36982</v>
      </c>
      <c r="B64">
        <v>94.8</v>
      </c>
      <c r="C64">
        <v>68.319999999999993</v>
      </c>
      <c r="D64">
        <v>91.72</v>
      </c>
      <c r="E64">
        <v>38.82</v>
      </c>
      <c r="F64">
        <v>30.59</v>
      </c>
      <c r="G64">
        <v>38.4</v>
      </c>
      <c r="H64">
        <v>1848457</v>
      </c>
      <c r="I64">
        <v>1940.73</v>
      </c>
      <c r="J64">
        <v>68755.3</v>
      </c>
    </row>
    <row r="65" spans="1:10" x14ac:dyDescent="0.25">
      <c r="A65" s="6">
        <v>37012</v>
      </c>
      <c r="B65">
        <v>93.36</v>
      </c>
      <c r="C65">
        <v>81.17</v>
      </c>
      <c r="D65">
        <v>88.55</v>
      </c>
      <c r="E65">
        <v>38.1</v>
      </c>
      <c r="F65">
        <v>35.619999999999997</v>
      </c>
      <c r="G65">
        <v>37.07</v>
      </c>
      <c r="H65">
        <v>1830435</v>
      </c>
      <c r="I65">
        <v>2018.02</v>
      </c>
      <c r="J65">
        <v>66380.39</v>
      </c>
    </row>
    <row r="66" spans="1:10" x14ac:dyDescent="0.25">
      <c r="A66" s="6">
        <v>37043</v>
      </c>
      <c r="B66">
        <v>92.72</v>
      </c>
      <c r="C66">
        <v>85.36</v>
      </c>
      <c r="D66">
        <v>91.46</v>
      </c>
      <c r="E66">
        <v>37.130000000000003</v>
      </c>
      <c r="F66">
        <v>35.1</v>
      </c>
      <c r="G66">
        <v>37.130000000000003</v>
      </c>
      <c r="H66">
        <v>1024213</v>
      </c>
      <c r="I66">
        <v>1139.18</v>
      </c>
      <c r="J66">
        <v>68566.39</v>
      </c>
    </row>
    <row r="67" spans="1:10" x14ac:dyDescent="0.25">
      <c r="A67" s="6">
        <v>37073</v>
      </c>
      <c r="B67">
        <v>94.08</v>
      </c>
      <c r="C67">
        <v>84</v>
      </c>
      <c r="D67">
        <v>85.63</v>
      </c>
      <c r="E67">
        <v>37.229999999999997</v>
      </c>
      <c r="F67">
        <v>34.11</v>
      </c>
      <c r="G67">
        <v>34.76</v>
      </c>
      <c r="H67">
        <v>731705</v>
      </c>
      <c r="I67">
        <v>806.11</v>
      </c>
      <c r="J67">
        <v>64191.4</v>
      </c>
    </row>
    <row r="68" spans="1:10" x14ac:dyDescent="0.25">
      <c r="A68" s="6">
        <v>37104</v>
      </c>
      <c r="B68">
        <v>100.55</v>
      </c>
      <c r="C68">
        <v>84.52</v>
      </c>
      <c r="D68">
        <v>98.44</v>
      </c>
      <c r="E68">
        <v>40.1</v>
      </c>
      <c r="F68">
        <v>34.6</v>
      </c>
      <c r="G68">
        <v>39.96</v>
      </c>
      <c r="H68">
        <v>2235823</v>
      </c>
      <c r="I68">
        <v>2618.6</v>
      </c>
      <c r="J68">
        <v>73798.97</v>
      </c>
    </row>
    <row r="69" spans="1:10" x14ac:dyDescent="0.25">
      <c r="A69" s="6">
        <v>37135</v>
      </c>
      <c r="B69">
        <v>107.2</v>
      </c>
      <c r="C69">
        <v>82.4</v>
      </c>
      <c r="D69">
        <v>89.89</v>
      </c>
      <c r="E69">
        <v>40.58</v>
      </c>
      <c r="F69">
        <v>33.07</v>
      </c>
      <c r="G69">
        <v>34.85</v>
      </c>
      <c r="H69">
        <v>3147357</v>
      </c>
      <c r="I69">
        <v>3783.5</v>
      </c>
      <c r="J69">
        <v>67387.929999999993</v>
      </c>
    </row>
    <row r="70" spans="1:10" x14ac:dyDescent="0.25">
      <c r="A70" s="6">
        <v>37165</v>
      </c>
      <c r="B70">
        <v>93.52</v>
      </c>
      <c r="C70">
        <v>81.599999999999994</v>
      </c>
      <c r="D70">
        <v>85.03</v>
      </c>
      <c r="E70">
        <v>35.82</v>
      </c>
      <c r="F70">
        <v>31.79</v>
      </c>
      <c r="G70">
        <v>32.96</v>
      </c>
      <c r="H70">
        <v>2850935</v>
      </c>
      <c r="I70">
        <v>3079.5</v>
      </c>
      <c r="J70">
        <v>63741.61</v>
      </c>
    </row>
    <row r="71" spans="1:10" x14ac:dyDescent="0.25">
      <c r="A71" s="6">
        <v>37196</v>
      </c>
      <c r="B71">
        <v>91.5</v>
      </c>
      <c r="C71">
        <v>82.82</v>
      </c>
      <c r="D71">
        <v>88.68</v>
      </c>
      <c r="E71">
        <v>34.83</v>
      </c>
      <c r="F71">
        <v>32.58</v>
      </c>
      <c r="G71">
        <v>34.380000000000003</v>
      </c>
      <c r="H71">
        <v>1443139</v>
      </c>
      <c r="I71">
        <v>1578.3</v>
      </c>
      <c r="J71">
        <v>66479.350000000006</v>
      </c>
    </row>
    <row r="72" spans="1:10" x14ac:dyDescent="0.25">
      <c r="A72" s="6">
        <v>37226</v>
      </c>
      <c r="B72">
        <v>96</v>
      </c>
      <c r="C72">
        <v>86.72</v>
      </c>
      <c r="D72">
        <v>91.06</v>
      </c>
      <c r="E72">
        <v>35.090000000000003</v>
      </c>
      <c r="F72">
        <v>33.51</v>
      </c>
      <c r="G72">
        <v>33.71</v>
      </c>
      <c r="H72">
        <v>997470</v>
      </c>
      <c r="I72">
        <v>1161.76</v>
      </c>
      <c r="J72">
        <v>68266.52</v>
      </c>
    </row>
    <row r="73" spans="1:10" x14ac:dyDescent="0.25">
      <c r="A73" s="6">
        <v>37257</v>
      </c>
      <c r="B73">
        <v>96.8</v>
      </c>
      <c r="C73">
        <v>87.36</v>
      </c>
      <c r="D73">
        <v>88.76</v>
      </c>
      <c r="E73">
        <v>35.380000000000003</v>
      </c>
      <c r="F73">
        <v>32.86</v>
      </c>
      <c r="G73">
        <v>32.86</v>
      </c>
      <c r="H73">
        <v>773345</v>
      </c>
      <c r="I73">
        <v>888.41</v>
      </c>
      <c r="J73">
        <v>66536.320000000007</v>
      </c>
    </row>
    <row r="74" spans="1:10" x14ac:dyDescent="0.25">
      <c r="A74" s="6">
        <v>37288</v>
      </c>
      <c r="B74">
        <v>90.4</v>
      </c>
      <c r="C74">
        <v>79.84</v>
      </c>
      <c r="D74">
        <v>80.44</v>
      </c>
      <c r="E74">
        <v>32.869999999999997</v>
      </c>
      <c r="F74">
        <v>29.78</v>
      </c>
      <c r="G74">
        <v>29.78</v>
      </c>
      <c r="H74">
        <v>1458267</v>
      </c>
      <c r="I74">
        <v>1545.49</v>
      </c>
      <c r="J74">
        <v>60299.199999999997</v>
      </c>
    </row>
    <row r="75" spans="1:10" x14ac:dyDescent="0.25">
      <c r="A75" s="6">
        <v>37316</v>
      </c>
      <c r="B75">
        <v>84.72</v>
      </c>
      <c r="C75">
        <v>79.92</v>
      </c>
      <c r="D75">
        <v>81.44</v>
      </c>
      <c r="E75">
        <v>26.35</v>
      </c>
      <c r="F75">
        <v>25.82</v>
      </c>
      <c r="G75">
        <v>25.97</v>
      </c>
      <c r="H75">
        <v>645920</v>
      </c>
      <c r="I75">
        <v>658.34</v>
      </c>
      <c r="J75">
        <v>61048.85</v>
      </c>
    </row>
    <row r="76" spans="1:10" x14ac:dyDescent="0.25">
      <c r="A76" s="6">
        <v>37347</v>
      </c>
      <c r="B76">
        <v>86.96</v>
      </c>
      <c r="C76">
        <v>78.02</v>
      </c>
      <c r="D76">
        <v>82.13</v>
      </c>
      <c r="E76">
        <v>27.29</v>
      </c>
      <c r="F76">
        <v>25.01</v>
      </c>
      <c r="G76">
        <v>26.19</v>
      </c>
      <c r="H76">
        <v>797635</v>
      </c>
      <c r="I76">
        <v>817.3</v>
      </c>
      <c r="J76">
        <v>61570.61</v>
      </c>
    </row>
    <row r="77" spans="1:10" x14ac:dyDescent="0.25">
      <c r="A77" s="6">
        <v>37377</v>
      </c>
      <c r="B77">
        <v>87.2</v>
      </c>
      <c r="C77">
        <v>78.64</v>
      </c>
      <c r="D77">
        <v>79.150000000000006</v>
      </c>
      <c r="E77">
        <v>27.63</v>
      </c>
      <c r="F77">
        <v>25.24</v>
      </c>
      <c r="G77">
        <v>25.24</v>
      </c>
      <c r="H77">
        <v>891130</v>
      </c>
      <c r="I77">
        <v>934.14</v>
      </c>
      <c r="J77">
        <v>59333.64</v>
      </c>
    </row>
    <row r="78" spans="1:10" x14ac:dyDescent="0.25">
      <c r="A78" s="6">
        <v>37408</v>
      </c>
      <c r="B78">
        <v>83.52</v>
      </c>
      <c r="C78">
        <v>73.760000000000005</v>
      </c>
      <c r="D78">
        <v>75.27</v>
      </c>
      <c r="E78">
        <v>26.09</v>
      </c>
      <c r="F78">
        <v>23.63</v>
      </c>
      <c r="G78">
        <v>24</v>
      </c>
      <c r="H78">
        <v>491446</v>
      </c>
      <c r="I78">
        <v>473.99</v>
      </c>
      <c r="J78">
        <v>56424.98</v>
      </c>
    </row>
    <row r="79" spans="1:10" x14ac:dyDescent="0.25">
      <c r="A79" s="6">
        <v>37438</v>
      </c>
      <c r="B79">
        <v>77.900000000000006</v>
      </c>
      <c r="C79">
        <v>73.12</v>
      </c>
      <c r="D79">
        <v>74.52</v>
      </c>
      <c r="E79">
        <v>22.88</v>
      </c>
      <c r="F79">
        <v>22.06</v>
      </c>
      <c r="G79">
        <v>22.23</v>
      </c>
      <c r="H79">
        <v>487336</v>
      </c>
      <c r="I79">
        <v>458.08</v>
      </c>
      <c r="J79">
        <v>55867.24</v>
      </c>
    </row>
    <row r="80" spans="1:10" ht="15.75" thickBot="1" x14ac:dyDescent="0.3">
      <c r="A80" s="6">
        <v>37469</v>
      </c>
      <c r="B80">
        <v>76.72</v>
      </c>
      <c r="C80">
        <v>70</v>
      </c>
      <c r="D80">
        <v>75.36</v>
      </c>
      <c r="E80">
        <v>22.67</v>
      </c>
      <c r="F80">
        <v>21.02</v>
      </c>
      <c r="G80">
        <v>22.48</v>
      </c>
      <c r="H80">
        <v>627636</v>
      </c>
      <c r="I80">
        <v>584.27</v>
      </c>
      <c r="J80">
        <v>56496.95</v>
      </c>
    </row>
    <row r="81" spans="1:18" x14ac:dyDescent="0.25">
      <c r="A81" s="6">
        <v>37500</v>
      </c>
      <c r="B81">
        <v>78</v>
      </c>
      <c r="C81">
        <v>73.92</v>
      </c>
      <c r="D81">
        <v>75.680000000000007</v>
      </c>
      <c r="E81">
        <v>22.04</v>
      </c>
      <c r="F81">
        <v>20.98</v>
      </c>
      <c r="G81">
        <v>21.44</v>
      </c>
      <c r="H81">
        <v>570570</v>
      </c>
      <c r="I81">
        <v>536.77</v>
      </c>
      <c r="J81">
        <v>56733.84</v>
      </c>
      <c r="Q81" s="15"/>
      <c r="R81" s="16"/>
    </row>
    <row r="82" spans="1:18" ht="15" customHeight="1" x14ac:dyDescent="0.25">
      <c r="A82" s="6">
        <v>37530</v>
      </c>
      <c r="B82">
        <v>78.8</v>
      </c>
      <c r="C82">
        <v>64</v>
      </c>
      <c r="D82">
        <v>70.150000000000006</v>
      </c>
      <c r="E82">
        <v>22.11</v>
      </c>
      <c r="F82">
        <v>19.22</v>
      </c>
      <c r="G82">
        <v>19.88</v>
      </c>
      <c r="H82">
        <v>786633</v>
      </c>
      <c r="I82">
        <v>698.59</v>
      </c>
      <c r="J82">
        <v>52589.75</v>
      </c>
    </row>
    <row r="83" spans="1:18" ht="15" customHeight="1" x14ac:dyDescent="0.25">
      <c r="A83" s="6">
        <v>37561</v>
      </c>
      <c r="B83">
        <v>73.92</v>
      </c>
      <c r="C83">
        <v>68.16</v>
      </c>
      <c r="D83">
        <v>73.38</v>
      </c>
      <c r="E83">
        <v>20.82</v>
      </c>
      <c r="F83">
        <v>19.5</v>
      </c>
      <c r="G83">
        <v>20.79</v>
      </c>
      <c r="H83">
        <v>306074</v>
      </c>
      <c r="I83">
        <v>273.51</v>
      </c>
      <c r="J83">
        <v>55012.639999999999</v>
      </c>
    </row>
    <row r="84" spans="1:18" ht="15" customHeight="1" x14ac:dyDescent="0.25">
      <c r="A84" s="6">
        <v>37591</v>
      </c>
      <c r="B84">
        <v>73.36</v>
      </c>
      <c r="C84">
        <v>68.64</v>
      </c>
      <c r="D84">
        <v>71.95</v>
      </c>
      <c r="E84">
        <v>20.420000000000002</v>
      </c>
      <c r="F84">
        <v>19.18</v>
      </c>
      <c r="G84">
        <v>20.100000000000001</v>
      </c>
      <c r="H84">
        <v>334131</v>
      </c>
      <c r="I84">
        <v>296.70999999999998</v>
      </c>
      <c r="J84">
        <v>53936.13</v>
      </c>
    </row>
    <row r="85" spans="1:18" ht="15" customHeight="1" x14ac:dyDescent="0.25">
      <c r="A85" s="6">
        <v>37622</v>
      </c>
      <c r="B85">
        <v>76.239999999999995</v>
      </c>
      <c r="C85">
        <v>65.650000000000006</v>
      </c>
      <c r="D85">
        <v>66.27</v>
      </c>
      <c r="E85">
        <v>21.07</v>
      </c>
      <c r="F85">
        <v>18.510000000000002</v>
      </c>
      <c r="G85">
        <v>18.510000000000002</v>
      </c>
      <c r="H85">
        <v>738085</v>
      </c>
      <c r="I85">
        <v>648.11</v>
      </c>
      <c r="J85">
        <v>49678.1</v>
      </c>
    </row>
    <row r="86" spans="1:18" ht="15" customHeight="1" x14ac:dyDescent="0.25">
      <c r="A86" s="6">
        <v>37653</v>
      </c>
      <c r="B86">
        <v>66.400000000000006</v>
      </c>
      <c r="C86">
        <v>61.2</v>
      </c>
      <c r="D86">
        <v>61.54</v>
      </c>
      <c r="E86">
        <v>18.399999999999999</v>
      </c>
      <c r="F86">
        <v>17.13</v>
      </c>
      <c r="G86">
        <v>17.190000000000001</v>
      </c>
      <c r="H86">
        <v>338687</v>
      </c>
      <c r="I86">
        <v>269.45999999999998</v>
      </c>
      <c r="J86">
        <v>46133.73</v>
      </c>
    </row>
    <row r="87" spans="1:18" ht="15" customHeight="1" x14ac:dyDescent="0.25">
      <c r="A87" s="6">
        <v>37681</v>
      </c>
      <c r="B87">
        <v>62.8</v>
      </c>
      <c r="C87">
        <v>56.08</v>
      </c>
      <c r="D87">
        <v>57.16</v>
      </c>
      <c r="E87">
        <v>18.760000000000002</v>
      </c>
      <c r="F87">
        <v>17.29</v>
      </c>
      <c r="G87">
        <v>17.29</v>
      </c>
      <c r="H87">
        <v>363114</v>
      </c>
      <c r="I87">
        <v>269.14999999999998</v>
      </c>
      <c r="J87">
        <v>42847.24</v>
      </c>
    </row>
    <row r="88" spans="1:18" ht="15" customHeight="1" x14ac:dyDescent="0.25">
      <c r="A88" s="6">
        <v>37712</v>
      </c>
      <c r="B88">
        <v>64</v>
      </c>
      <c r="C88">
        <v>44.89</v>
      </c>
      <c r="D88">
        <v>50.51</v>
      </c>
      <c r="E88">
        <v>18</v>
      </c>
      <c r="F88">
        <v>15.19</v>
      </c>
      <c r="G88">
        <v>15.28</v>
      </c>
      <c r="H88">
        <v>632103</v>
      </c>
      <c r="I88">
        <v>418.94</v>
      </c>
      <c r="J88">
        <v>37863.54</v>
      </c>
    </row>
    <row r="89" spans="1:18" ht="15" customHeight="1" x14ac:dyDescent="0.25">
      <c r="A89" s="6">
        <v>37742</v>
      </c>
      <c r="B89">
        <v>55.1</v>
      </c>
      <c r="C89">
        <v>50.4</v>
      </c>
      <c r="D89">
        <v>54.76</v>
      </c>
      <c r="E89">
        <v>16.57</v>
      </c>
      <c r="F89">
        <v>15.31</v>
      </c>
      <c r="G89">
        <v>16.57</v>
      </c>
      <c r="H89">
        <v>524191</v>
      </c>
      <c r="I89">
        <v>342.31</v>
      </c>
      <c r="J89">
        <v>41054.07</v>
      </c>
    </row>
    <row r="90" spans="1:18" ht="15" customHeight="1" x14ac:dyDescent="0.25">
      <c r="A90" s="6">
        <v>37773</v>
      </c>
      <c r="B90">
        <v>61.52</v>
      </c>
      <c r="C90">
        <v>55.2</v>
      </c>
      <c r="D90">
        <v>60.4</v>
      </c>
      <c r="E90">
        <v>17.899999999999999</v>
      </c>
      <c r="F90">
        <v>16.64</v>
      </c>
      <c r="G90">
        <v>17.8</v>
      </c>
      <c r="H90">
        <v>789501</v>
      </c>
      <c r="I90">
        <v>580.54999999999995</v>
      </c>
      <c r="J90">
        <v>45279.12</v>
      </c>
    </row>
    <row r="91" spans="1:18" ht="15" customHeight="1" x14ac:dyDescent="0.25">
      <c r="A91" s="6">
        <v>37803</v>
      </c>
      <c r="B91">
        <v>67.19</v>
      </c>
      <c r="C91">
        <v>59.6</v>
      </c>
      <c r="D91">
        <v>65.66</v>
      </c>
      <c r="E91">
        <v>19.7</v>
      </c>
      <c r="F91">
        <v>17.64</v>
      </c>
      <c r="G91">
        <v>19.350000000000001</v>
      </c>
      <c r="H91">
        <v>1004417</v>
      </c>
      <c r="I91">
        <v>804.09</v>
      </c>
      <c r="J91">
        <v>49222.31</v>
      </c>
    </row>
    <row r="92" spans="1:18" ht="15" customHeight="1" x14ac:dyDescent="0.25">
      <c r="A92" s="6">
        <v>37834</v>
      </c>
      <c r="B92">
        <v>82</v>
      </c>
      <c r="C92">
        <v>56.88</v>
      </c>
      <c r="D92">
        <v>80.84</v>
      </c>
      <c r="E92">
        <v>23.83</v>
      </c>
      <c r="F92">
        <v>18.989999999999998</v>
      </c>
      <c r="G92">
        <v>23.83</v>
      </c>
      <c r="H92">
        <v>1346734</v>
      </c>
      <c r="I92">
        <v>1182.1500000000001</v>
      </c>
      <c r="J92">
        <v>60599.06</v>
      </c>
    </row>
    <row r="93" spans="1:18" x14ac:dyDescent="0.25">
      <c r="A93" s="6">
        <v>37865</v>
      </c>
      <c r="B93">
        <v>85.22</v>
      </c>
      <c r="C93">
        <v>74.400000000000006</v>
      </c>
      <c r="D93">
        <v>82.36</v>
      </c>
      <c r="E93">
        <v>25.03</v>
      </c>
      <c r="F93">
        <v>22.78</v>
      </c>
      <c r="G93">
        <v>24.68</v>
      </c>
      <c r="H93">
        <v>2111937</v>
      </c>
      <c r="I93">
        <v>2132.04</v>
      </c>
      <c r="J93">
        <v>61738.53</v>
      </c>
    </row>
    <row r="94" spans="1:18" ht="15" customHeight="1" x14ac:dyDescent="0.25">
      <c r="A94" s="6">
        <v>37895</v>
      </c>
      <c r="B94">
        <v>105.6</v>
      </c>
      <c r="C94">
        <v>81.290000000000006</v>
      </c>
      <c r="D94">
        <v>103.9</v>
      </c>
      <c r="E94">
        <v>31.13</v>
      </c>
      <c r="F94">
        <v>24.82</v>
      </c>
      <c r="G94">
        <v>31.13</v>
      </c>
      <c r="H94">
        <v>1808505</v>
      </c>
      <c r="I94">
        <v>2051.9299999999998</v>
      </c>
      <c r="J94">
        <v>77886.09</v>
      </c>
    </row>
    <row r="95" spans="1:18" ht="15" customHeight="1" x14ac:dyDescent="0.25">
      <c r="A95" s="6">
        <v>37926</v>
      </c>
      <c r="B95">
        <v>102.4</v>
      </c>
      <c r="C95">
        <v>86.56</v>
      </c>
      <c r="D95">
        <v>96.11</v>
      </c>
      <c r="E95">
        <v>29.77</v>
      </c>
      <c r="F95">
        <v>26.41</v>
      </c>
      <c r="G95">
        <v>28.8</v>
      </c>
      <c r="H95">
        <v>778110</v>
      </c>
      <c r="I95">
        <v>917.97</v>
      </c>
      <c r="J95">
        <v>72047.78</v>
      </c>
    </row>
    <row r="96" spans="1:18" ht="15" customHeight="1" x14ac:dyDescent="0.25">
      <c r="A96" s="6">
        <v>37956</v>
      </c>
      <c r="B96">
        <v>106.72</v>
      </c>
      <c r="C96">
        <v>94.25</v>
      </c>
      <c r="D96">
        <v>105.38</v>
      </c>
      <c r="E96">
        <v>30.5</v>
      </c>
      <c r="F96">
        <v>27.44</v>
      </c>
      <c r="G96">
        <v>30.5</v>
      </c>
      <c r="H96">
        <v>986320</v>
      </c>
      <c r="I96">
        <v>1232.44</v>
      </c>
      <c r="J96">
        <v>78998.58</v>
      </c>
    </row>
    <row r="97" spans="1:10" ht="15" customHeight="1" x14ac:dyDescent="0.25">
      <c r="A97" s="6">
        <v>37987</v>
      </c>
      <c r="B97">
        <v>113.98</v>
      </c>
      <c r="C97">
        <v>91.68</v>
      </c>
      <c r="D97">
        <v>96.11</v>
      </c>
      <c r="E97">
        <v>32.380000000000003</v>
      </c>
      <c r="F97">
        <v>27.82</v>
      </c>
      <c r="G97">
        <v>27.82</v>
      </c>
      <c r="H97">
        <v>1290608</v>
      </c>
      <c r="I97">
        <v>1700.13</v>
      </c>
      <c r="J97">
        <v>72050.78</v>
      </c>
    </row>
    <row r="98" spans="1:10" ht="15" customHeight="1" x14ac:dyDescent="0.25">
      <c r="A98" s="6">
        <v>38018</v>
      </c>
      <c r="B98">
        <v>100.22</v>
      </c>
      <c r="C98">
        <v>90</v>
      </c>
      <c r="D98">
        <v>95.65</v>
      </c>
      <c r="E98">
        <v>28.76</v>
      </c>
      <c r="F98">
        <v>26.48</v>
      </c>
      <c r="G98">
        <v>27.68</v>
      </c>
      <c r="H98">
        <v>552756</v>
      </c>
      <c r="I98">
        <v>656.54</v>
      </c>
      <c r="J98">
        <v>71705.94</v>
      </c>
    </row>
    <row r="99" spans="1:10" ht="15" customHeight="1" x14ac:dyDescent="0.25">
      <c r="A99" s="6">
        <v>38047</v>
      </c>
      <c r="B99">
        <v>101.24</v>
      </c>
      <c r="C99">
        <v>88</v>
      </c>
      <c r="D99">
        <v>93.6</v>
      </c>
      <c r="E99">
        <v>24.36</v>
      </c>
      <c r="F99">
        <v>21.64</v>
      </c>
      <c r="G99">
        <v>22.88</v>
      </c>
      <c r="H99">
        <v>602979</v>
      </c>
      <c r="I99">
        <v>719.01</v>
      </c>
      <c r="J99">
        <v>70164.649999999994</v>
      </c>
    </row>
    <row r="100" spans="1:10" ht="15" customHeight="1" x14ac:dyDescent="0.25">
      <c r="A100" s="6">
        <v>38078</v>
      </c>
      <c r="B100">
        <v>109.92</v>
      </c>
      <c r="C100">
        <v>91.2</v>
      </c>
      <c r="D100">
        <v>109.46</v>
      </c>
      <c r="E100">
        <v>25.74</v>
      </c>
      <c r="F100">
        <v>22.09</v>
      </c>
      <c r="G100">
        <v>25.74</v>
      </c>
      <c r="H100">
        <v>918492</v>
      </c>
      <c r="I100">
        <v>1173.3499999999999</v>
      </c>
      <c r="J100">
        <v>82054.17</v>
      </c>
    </row>
    <row r="101" spans="1:10" ht="15" customHeight="1" x14ac:dyDescent="0.25">
      <c r="A101" s="6">
        <v>38108</v>
      </c>
      <c r="B101">
        <v>112.88</v>
      </c>
      <c r="C101">
        <v>86.56</v>
      </c>
      <c r="D101">
        <v>93.66</v>
      </c>
      <c r="E101">
        <v>26.31</v>
      </c>
      <c r="F101">
        <v>20.36</v>
      </c>
      <c r="G101">
        <v>22.03</v>
      </c>
      <c r="H101">
        <v>2463405</v>
      </c>
      <c r="I101">
        <v>878.05</v>
      </c>
      <c r="J101">
        <v>70212.63</v>
      </c>
    </row>
    <row r="102" spans="1:10" ht="15" customHeight="1" x14ac:dyDescent="0.25">
      <c r="A102" s="6">
        <v>38139</v>
      </c>
      <c r="B102">
        <v>97.96</v>
      </c>
      <c r="C102">
        <v>77.7</v>
      </c>
      <c r="D102">
        <v>84.96</v>
      </c>
      <c r="E102">
        <v>20.76</v>
      </c>
      <c r="F102">
        <v>16.989999999999998</v>
      </c>
      <c r="G102">
        <v>18.46</v>
      </c>
      <c r="H102">
        <v>2931602</v>
      </c>
      <c r="I102">
        <v>625.28</v>
      </c>
      <c r="J102">
        <v>63690.63</v>
      </c>
    </row>
    <row r="103" spans="1:10" ht="15" customHeight="1" x14ac:dyDescent="0.25">
      <c r="A103" s="6">
        <v>38169</v>
      </c>
      <c r="B103">
        <v>102</v>
      </c>
      <c r="C103">
        <v>83.4</v>
      </c>
      <c r="D103">
        <v>99.6</v>
      </c>
      <c r="E103">
        <v>21.74</v>
      </c>
      <c r="F103">
        <v>18.55</v>
      </c>
      <c r="G103">
        <v>21.64</v>
      </c>
      <c r="H103">
        <v>4184918</v>
      </c>
      <c r="I103">
        <v>988.09</v>
      </c>
      <c r="J103">
        <v>74665.570000000007</v>
      </c>
    </row>
    <row r="104" spans="1:10" ht="15" customHeight="1" x14ac:dyDescent="0.25">
      <c r="A104" s="6">
        <v>38200</v>
      </c>
      <c r="B104">
        <v>101.2</v>
      </c>
      <c r="C104">
        <v>92.06</v>
      </c>
      <c r="D104">
        <v>95.22</v>
      </c>
      <c r="E104">
        <v>21.47</v>
      </c>
      <c r="F104">
        <v>20.07</v>
      </c>
      <c r="G104">
        <v>20.68</v>
      </c>
      <c r="H104">
        <v>2058166</v>
      </c>
      <c r="I104">
        <v>495.83</v>
      </c>
      <c r="J104">
        <v>71382.09</v>
      </c>
    </row>
    <row r="105" spans="1:10" x14ac:dyDescent="0.25">
      <c r="A105" s="6">
        <v>38231</v>
      </c>
      <c r="B105">
        <v>119.2</v>
      </c>
      <c r="C105">
        <v>93.6</v>
      </c>
      <c r="D105">
        <v>118.42</v>
      </c>
      <c r="E105">
        <v>22.45</v>
      </c>
      <c r="F105">
        <v>17.739999999999998</v>
      </c>
      <c r="G105">
        <v>22.45</v>
      </c>
      <c r="H105">
        <v>5090203</v>
      </c>
      <c r="I105">
        <v>1370.28</v>
      </c>
      <c r="J105">
        <v>88776.58</v>
      </c>
    </row>
    <row r="106" spans="1:10" x14ac:dyDescent="0.25">
      <c r="A106" s="6">
        <v>38261</v>
      </c>
      <c r="B106">
        <v>120.76</v>
      </c>
      <c r="C106">
        <v>105.74</v>
      </c>
      <c r="D106">
        <v>111.8</v>
      </c>
      <c r="E106">
        <v>22.72</v>
      </c>
      <c r="F106">
        <v>20.27</v>
      </c>
      <c r="G106">
        <v>21.19</v>
      </c>
      <c r="H106">
        <v>3439902</v>
      </c>
      <c r="I106">
        <v>973.63</v>
      </c>
      <c r="J106">
        <v>83813.73</v>
      </c>
    </row>
    <row r="107" spans="1:10" x14ac:dyDescent="0.25">
      <c r="A107" s="6">
        <v>38292</v>
      </c>
      <c r="B107">
        <v>114</v>
      </c>
      <c r="C107">
        <v>104.82</v>
      </c>
      <c r="D107">
        <v>110.98</v>
      </c>
      <c r="E107">
        <v>21.24</v>
      </c>
      <c r="F107">
        <v>19.87</v>
      </c>
      <c r="G107">
        <v>21.04</v>
      </c>
      <c r="H107">
        <v>3959659</v>
      </c>
      <c r="I107">
        <v>1085.1300000000001</v>
      </c>
      <c r="J107">
        <v>83199</v>
      </c>
    </row>
    <row r="108" spans="1:10" x14ac:dyDescent="0.25">
      <c r="A108" s="6">
        <v>38322</v>
      </c>
      <c r="B108">
        <v>127.8</v>
      </c>
      <c r="C108">
        <v>111.5</v>
      </c>
      <c r="D108">
        <v>126.9</v>
      </c>
      <c r="E108">
        <v>23.23</v>
      </c>
      <c r="F108">
        <v>20.75</v>
      </c>
      <c r="G108">
        <v>23.23</v>
      </c>
      <c r="H108">
        <v>5879812</v>
      </c>
      <c r="I108">
        <v>1750.78</v>
      </c>
      <c r="J108">
        <v>95133.83</v>
      </c>
    </row>
    <row r="109" spans="1:10" x14ac:dyDescent="0.25">
      <c r="A109" s="6">
        <v>38353</v>
      </c>
      <c r="B109">
        <v>128.80000000000001</v>
      </c>
      <c r="C109">
        <v>98.2</v>
      </c>
      <c r="D109">
        <v>114.7</v>
      </c>
      <c r="E109">
        <v>23.34</v>
      </c>
      <c r="F109">
        <v>18.489999999999998</v>
      </c>
      <c r="G109">
        <v>20.99</v>
      </c>
      <c r="H109">
        <v>8430967</v>
      </c>
      <c r="I109">
        <v>2328.5700000000002</v>
      </c>
      <c r="J109">
        <v>85987.79</v>
      </c>
    </row>
    <row r="110" spans="1:10" x14ac:dyDescent="0.25">
      <c r="A110" s="6">
        <v>38384</v>
      </c>
      <c r="B110">
        <v>116</v>
      </c>
      <c r="C110">
        <v>102.88</v>
      </c>
      <c r="D110">
        <v>104.08</v>
      </c>
      <c r="E110">
        <v>20.84</v>
      </c>
      <c r="F110">
        <v>18.940000000000001</v>
      </c>
      <c r="G110">
        <v>19.05</v>
      </c>
      <c r="H110">
        <v>3285606</v>
      </c>
      <c r="I110">
        <v>898.22</v>
      </c>
      <c r="J110">
        <v>78026.23</v>
      </c>
    </row>
    <row r="111" spans="1:10" x14ac:dyDescent="0.25">
      <c r="A111" s="6">
        <v>38412</v>
      </c>
      <c r="B111">
        <v>119.96</v>
      </c>
      <c r="C111">
        <v>98.8</v>
      </c>
      <c r="D111">
        <v>101.92</v>
      </c>
      <c r="E111">
        <v>20.059999999999999</v>
      </c>
      <c r="F111">
        <v>17.03</v>
      </c>
      <c r="G111">
        <v>17.3</v>
      </c>
      <c r="H111">
        <v>6364420</v>
      </c>
      <c r="I111">
        <v>1754.64</v>
      </c>
      <c r="J111">
        <v>76406.94</v>
      </c>
    </row>
    <row r="112" spans="1:10" x14ac:dyDescent="0.25">
      <c r="A112" s="6">
        <v>38443</v>
      </c>
      <c r="B112">
        <v>116</v>
      </c>
      <c r="C112">
        <v>90.4</v>
      </c>
      <c r="D112">
        <v>105.48</v>
      </c>
      <c r="E112">
        <v>17.899999999999999</v>
      </c>
      <c r="F112">
        <v>15.76</v>
      </c>
      <c r="G112">
        <v>17.899999999999999</v>
      </c>
      <c r="H112">
        <v>4768214</v>
      </c>
      <c r="I112">
        <v>1185.6099999999999</v>
      </c>
      <c r="J112">
        <v>79075.78</v>
      </c>
    </row>
    <row r="113" spans="1:10" x14ac:dyDescent="0.25">
      <c r="A113" s="6">
        <v>38473</v>
      </c>
      <c r="B113">
        <v>116.8</v>
      </c>
      <c r="C113">
        <v>104.62</v>
      </c>
      <c r="D113">
        <v>115.78</v>
      </c>
      <c r="E113">
        <v>19.670000000000002</v>
      </c>
      <c r="F113">
        <v>17.98</v>
      </c>
      <c r="G113">
        <v>19.649999999999999</v>
      </c>
      <c r="H113">
        <v>3006908</v>
      </c>
      <c r="I113">
        <v>830.1</v>
      </c>
      <c r="J113">
        <v>86797.440000000002</v>
      </c>
    </row>
    <row r="114" spans="1:10" x14ac:dyDescent="0.25">
      <c r="A114" s="6">
        <v>38504</v>
      </c>
      <c r="B114">
        <v>127.18</v>
      </c>
      <c r="C114">
        <v>113.42</v>
      </c>
      <c r="D114">
        <v>125.44</v>
      </c>
      <c r="E114">
        <v>20.11</v>
      </c>
      <c r="F114">
        <v>18.22</v>
      </c>
      <c r="G114">
        <v>20.07</v>
      </c>
      <c r="H114">
        <v>6208433</v>
      </c>
      <c r="I114">
        <v>1898.07</v>
      </c>
      <c r="J114">
        <v>94039.31</v>
      </c>
    </row>
    <row r="115" spans="1:10" x14ac:dyDescent="0.25">
      <c r="A115" s="6">
        <v>38534</v>
      </c>
      <c r="B115">
        <v>139</v>
      </c>
      <c r="C115">
        <v>124.92</v>
      </c>
      <c r="D115">
        <v>134.52000000000001</v>
      </c>
      <c r="E115">
        <v>21.9</v>
      </c>
      <c r="F115">
        <v>20.09</v>
      </c>
      <c r="G115">
        <v>21.53</v>
      </c>
      <c r="H115">
        <v>3406626</v>
      </c>
      <c r="I115">
        <v>1118.0899999999999</v>
      </c>
      <c r="J115">
        <v>100846.36</v>
      </c>
    </row>
    <row r="116" spans="1:10" x14ac:dyDescent="0.25">
      <c r="A116" s="6">
        <v>38565</v>
      </c>
      <c r="B116">
        <v>148.5</v>
      </c>
      <c r="C116">
        <v>128.80000000000001</v>
      </c>
      <c r="D116">
        <v>136.72</v>
      </c>
      <c r="E116">
        <v>22.88</v>
      </c>
      <c r="F116">
        <v>20.61</v>
      </c>
      <c r="G116">
        <v>21.88</v>
      </c>
      <c r="H116">
        <v>2544244</v>
      </c>
      <c r="I116">
        <v>867.96</v>
      </c>
      <c r="J116">
        <v>102495.65</v>
      </c>
    </row>
    <row r="117" spans="1:10" x14ac:dyDescent="0.25">
      <c r="A117" s="6">
        <v>38596</v>
      </c>
      <c r="B117">
        <v>153.91999999999999</v>
      </c>
      <c r="C117">
        <v>137.19999999999999</v>
      </c>
      <c r="D117">
        <v>152.02000000000001</v>
      </c>
      <c r="E117">
        <v>22.04</v>
      </c>
      <c r="F117">
        <v>19.920000000000002</v>
      </c>
      <c r="G117">
        <v>22</v>
      </c>
      <c r="H117">
        <v>2127554</v>
      </c>
      <c r="I117">
        <v>773.02</v>
      </c>
      <c r="J117">
        <v>113965.68</v>
      </c>
    </row>
    <row r="118" spans="1:10" x14ac:dyDescent="0.25">
      <c r="A118" s="6">
        <v>38626</v>
      </c>
      <c r="B118">
        <v>160.32</v>
      </c>
      <c r="C118">
        <v>136</v>
      </c>
      <c r="D118">
        <v>143.96</v>
      </c>
      <c r="E118">
        <v>22.94</v>
      </c>
      <c r="F118">
        <v>20.16</v>
      </c>
      <c r="G118">
        <v>20.83</v>
      </c>
      <c r="H118">
        <v>7449232</v>
      </c>
      <c r="I118">
        <v>2788.26</v>
      </c>
      <c r="J118">
        <v>107923.3</v>
      </c>
    </row>
    <row r="119" spans="1:10" x14ac:dyDescent="0.25">
      <c r="A119" s="6">
        <v>38657</v>
      </c>
      <c r="B119">
        <v>166.6</v>
      </c>
      <c r="C119">
        <v>140.4</v>
      </c>
      <c r="D119">
        <v>159.06</v>
      </c>
      <c r="E119">
        <v>23.8</v>
      </c>
      <c r="F119">
        <v>20.8</v>
      </c>
      <c r="G119">
        <v>23.01</v>
      </c>
      <c r="H119">
        <v>2628252</v>
      </c>
      <c r="I119">
        <v>1028.5999999999999</v>
      </c>
      <c r="J119">
        <v>119243.4</v>
      </c>
    </row>
    <row r="120" spans="1:10" x14ac:dyDescent="0.25">
      <c r="A120" s="6">
        <v>38687</v>
      </c>
      <c r="B120">
        <v>178.78</v>
      </c>
      <c r="C120">
        <v>155.19999999999999</v>
      </c>
      <c r="D120">
        <v>177.36</v>
      </c>
      <c r="E120">
        <v>21.88</v>
      </c>
      <c r="F120">
        <v>20.37</v>
      </c>
      <c r="G120">
        <v>21.88</v>
      </c>
      <c r="H120">
        <v>2477151</v>
      </c>
      <c r="I120">
        <v>1055.05</v>
      </c>
      <c r="J120">
        <v>132962.46</v>
      </c>
    </row>
    <row r="121" spans="1:10" x14ac:dyDescent="0.25">
      <c r="A121" s="6">
        <v>38718</v>
      </c>
      <c r="B121">
        <v>180.72</v>
      </c>
      <c r="C121">
        <v>170.02</v>
      </c>
      <c r="D121">
        <v>176.52</v>
      </c>
      <c r="E121">
        <v>21.92</v>
      </c>
      <c r="F121">
        <v>21.31</v>
      </c>
      <c r="G121">
        <v>21.78</v>
      </c>
      <c r="H121">
        <v>1947914</v>
      </c>
      <c r="I121">
        <v>855.99</v>
      </c>
      <c r="J121">
        <v>132332.73000000001</v>
      </c>
    </row>
    <row r="122" spans="1:10" x14ac:dyDescent="0.25">
      <c r="A122" s="6">
        <v>38749</v>
      </c>
      <c r="B122">
        <v>234.8</v>
      </c>
      <c r="C122">
        <v>175.6</v>
      </c>
      <c r="D122">
        <v>220.76</v>
      </c>
      <c r="E122">
        <v>27.89</v>
      </c>
      <c r="F122">
        <v>21.81</v>
      </c>
      <c r="G122">
        <v>27.24</v>
      </c>
      <c r="H122">
        <v>12808781</v>
      </c>
      <c r="I122">
        <v>6832.1</v>
      </c>
      <c r="J122">
        <v>165498.38</v>
      </c>
    </row>
    <row r="123" spans="1:10" x14ac:dyDescent="0.25">
      <c r="A123" s="6">
        <v>38777</v>
      </c>
      <c r="B123">
        <v>266</v>
      </c>
      <c r="C123">
        <v>219.52</v>
      </c>
      <c r="D123">
        <v>264.77999999999997</v>
      </c>
      <c r="E123">
        <v>29.77</v>
      </c>
      <c r="F123">
        <v>24.75</v>
      </c>
      <c r="G123">
        <v>29.77</v>
      </c>
      <c r="H123">
        <v>7450803</v>
      </c>
      <c r="I123">
        <v>4475.16</v>
      </c>
      <c r="J123">
        <v>198499.1</v>
      </c>
    </row>
    <row r="124" spans="1:10" x14ac:dyDescent="0.25">
      <c r="A124" s="6">
        <v>38808</v>
      </c>
      <c r="B124">
        <v>304.72000000000003</v>
      </c>
      <c r="C124">
        <v>225</v>
      </c>
      <c r="D124">
        <v>260.8</v>
      </c>
      <c r="E124">
        <v>33.53</v>
      </c>
      <c r="F124">
        <v>28.88</v>
      </c>
      <c r="G124">
        <v>30.41</v>
      </c>
      <c r="H124">
        <v>17379689</v>
      </c>
      <c r="I124">
        <v>9008.85</v>
      </c>
      <c r="J124">
        <v>202717.59</v>
      </c>
    </row>
    <row r="125" spans="1:10" x14ac:dyDescent="0.25">
      <c r="A125" s="6">
        <v>38838</v>
      </c>
      <c r="B125">
        <v>280.35000000000002</v>
      </c>
      <c r="C125">
        <v>178</v>
      </c>
      <c r="D125">
        <v>229.5</v>
      </c>
      <c r="E125">
        <v>32.049999999999997</v>
      </c>
      <c r="F125">
        <v>25.83</v>
      </c>
      <c r="G125">
        <v>26.76</v>
      </c>
      <c r="H125">
        <v>19852774</v>
      </c>
      <c r="I125">
        <v>4795.29</v>
      </c>
      <c r="J125">
        <v>178388.37</v>
      </c>
    </row>
    <row r="126" spans="1:10" x14ac:dyDescent="0.25">
      <c r="A126" s="6">
        <v>38869</v>
      </c>
      <c r="B126">
        <v>236</v>
      </c>
      <c r="C126">
        <v>188.25</v>
      </c>
      <c r="D126">
        <v>215.8</v>
      </c>
      <c r="E126">
        <v>24.3</v>
      </c>
      <c r="F126">
        <v>20.51</v>
      </c>
      <c r="G126">
        <v>23.16</v>
      </c>
      <c r="H126">
        <v>18420075</v>
      </c>
      <c r="I126">
        <v>3909.68</v>
      </c>
      <c r="J126">
        <v>167739.47</v>
      </c>
    </row>
    <row r="127" spans="1:10" x14ac:dyDescent="0.25">
      <c r="A127" s="6">
        <v>38899</v>
      </c>
      <c r="B127">
        <v>238.25</v>
      </c>
      <c r="C127">
        <v>208.25</v>
      </c>
      <c r="D127">
        <v>236</v>
      </c>
      <c r="E127">
        <v>25.32</v>
      </c>
      <c r="F127">
        <v>22.56</v>
      </c>
      <c r="G127">
        <v>25.32</v>
      </c>
      <c r="H127">
        <v>14415724</v>
      </c>
      <c r="I127">
        <v>3166.08</v>
      </c>
      <c r="J127">
        <v>183440.76</v>
      </c>
    </row>
    <row r="128" spans="1:10" x14ac:dyDescent="0.25">
      <c r="A128" s="6">
        <v>38930</v>
      </c>
      <c r="B128">
        <v>255</v>
      </c>
      <c r="C128">
        <v>225.05</v>
      </c>
      <c r="D128">
        <v>249.95</v>
      </c>
      <c r="E128">
        <v>26.98</v>
      </c>
      <c r="F128">
        <v>24.45</v>
      </c>
      <c r="G128">
        <v>26.82</v>
      </c>
      <c r="H128">
        <v>10935198</v>
      </c>
      <c r="I128">
        <v>2653.45</v>
      </c>
      <c r="J128">
        <v>194283.97</v>
      </c>
    </row>
    <row r="129" spans="1:10" x14ac:dyDescent="0.25">
      <c r="A129" s="6">
        <v>38961</v>
      </c>
      <c r="B129">
        <v>268.89999999999998</v>
      </c>
      <c r="C129">
        <v>240</v>
      </c>
      <c r="D129">
        <v>262.25</v>
      </c>
      <c r="E129">
        <v>28.07</v>
      </c>
      <c r="F129">
        <v>25.97</v>
      </c>
      <c r="G129">
        <v>27.79</v>
      </c>
      <c r="H129">
        <v>8525467</v>
      </c>
      <c r="I129">
        <v>2195.7399999999998</v>
      </c>
      <c r="J129">
        <v>203844.66</v>
      </c>
    </row>
    <row r="130" spans="1:10" x14ac:dyDescent="0.25">
      <c r="A130" s="6">
        <v>38991</v>
      </c>
      <c r="B130">
        <v>267.5</v>
      </c>
      <c r="C130">
        <v>251.6</v>
      </c>
      <c r="D130">
        <v>262.05</v>
      </c>
      <c r="E130">
        <v>28</v>
      </c>
      <c r="F130">
        <v>26.74</v>
      </c>
      <c r="G130">
        <v>27.77</v>
      </c>
      <c r="H130">
        <v>6048827</v>
      </c>
      <c r="I130">
        <v>1577.58</v>
      </c>
      <c r="J130">
        <v>203689.2</v>
      </c>
    </row>
    <row r="131" spans="1:10" x14ac:dyDescent="0.25">
      <c r="A131" s="6">
        <v>39022</v>
      </c>
      <c r="B131">
        <v>275</v>
      </c>
      <c r="C131">
        <v>247.05</v>
      </c>
      <c r="D131">
        <v>253.85</v>
      </c>
      <c r="E131">
        <v>28.75</v>
      </c>
      <c r="F131">
        <v>26.38</v>
      </c>
      <c r="G131">
        <v>26.9</v>
      </c>
      <c r="H131">
        <v>6636414</v>
      </c>
      <c r="I131">
        <v>1739.65</v>
      </c>
      <c r="J131">
        <v>197315.41</v>
      </c>
    </row>
    <row r="132" spans="1:10" x14ac:dyDescent="0.25">
      <c r="A132" s="6">
        <v>39052</v>
      </c>
      <c r="B132">
        <v>260.45</v>
      </c>
      <c r="C132">
        <v>230.55</v>
      </c>
      <c r="D132">
        <v>250.7</v>
      </c>
      <c r="E132">
        <v>30.2</v>
      </c>
      <c r="F132">
        <v>27.7</v>
      </c>
      <c r="G132">
        <v>29.17</v>
      </c>
      <c r="H132">
        <v>4152933</v>
      </c>
      <c r="I132">
        <v>1027.8399999999999</v>
      </c>
      <c r="J132">
        <v>194866.94</v>
      </c>
    </row>
    <row r="133" spans="1:10" x14ac:dyDescent="0.25">
      <c r="A133" s="6">
        <v>39083</v>
      </c>
      <c r="B133">
        <v>261.5</v>
      </c>
      <c r="C133">
        <v>239.6</v>
      </c>
      <c r="D133">
        <v>245.8</v>
      </c>
      <c r="E133">
        <v>30.1</v>
      </c>
      <c r="F133">
        <v>28.31</v>
      </c>
      <c r="G133">
        <v>28.6</v>
      </c>
      <c r="H133">
        <v>4911203</v>
      </c>
      <c r="I133">
        <v>1234.83</v>
      </c>
      <c r="J133">
        <v>191058.22</v>
      </c>
    </row>
    <row r="134" spans="1:10" x14ac:dyDescent="0.25">
      <c r="A134" s="6">
        <v>39114</v>
      </c>
      <c r="B134">
        <v>259.89999999999998</v>
      </c>
      <c r="C134">
        <v>226</v>
      </c>
      <c r="D134">
        <v>233.3</v>
      </c>
      <c r="E134">
        <v>29.83</v>
      </c>
      <c r="F134">
        <v>27.15</v>
      </c>
      <c r="G134">
        <v>27.15</v>
      </c>
      <c r="H134">
        <v>3071255</v>
      </c>
      <c r="I134">
        <v>761.57</v>
      </c>
      <c r="J134">
        <v>181342.07</v>
      </c>
    </row>
    <row r="135" spans="1:10" x14ac:dyDescent="0.25">
      <c r="A135" s="6">
        <v>39142</v>
      </c>
      <c r="B135">
        <v>243.7</v>
      </c>
      <c r="C135">
        <v>215</v>
      </c>
      <c r="D135">
        <v>235.7</v>
      </c>
      <c r="E135">
        <v>30.41</v>
      </c>
      <c r="F135">
        <v>27.36</v>
      </c>
      <c r="G135">
        <v>29.68</v>
      </c>
      <c r="H135">
        <v>5054701</v>
      </c>
      <c r="I135">
        <v>1166.3800000000001</v>
      </c>
      <c r="J135">
        <v>183207.57</v>
      </c>
    </row>
    <row r="136" spans="1:10" x14ac:dyDescent="0.25">
      <c r="A136" s="6">
        <v>39173</v>
      </c>
      <c r="B136">
        <v>260</v>
      </c>
      <c r="C136">
        <v>210</v>
      </c>
      <c r="D136">
        <v>210.85</v>
      </c>
      <c r="E136">
        <v>31.89</v>
      </c>
      <c r="F136">
        <v>26.55</v>
      </c>
      <c r="G136">
        <v>26.55</v>
      </c>
      <c r="H136">
        <v>12381245</v>
      </c>
      <c r="I136">
        <v>2776.46</v>
      </c>
      <c r="J136">
        <v>163891.88</v>
      </c>
    </row>
    <row r="137" spans="1:10" x14ac:dyDescent="0.25">
      <c r="A137" s="6">
        <v>39203</v>
      </c>
      <c r="B137">
        <v>224.5</v>
      </c>
      <c r="C137">
        <v>202.5</v>
      </c>
      <c r="D137">
        <v>217.65</v>
      </c>
      <c r="E137">
        <v>27.52</v>
      </c>
      <c r="F137">
        <v>25.8</v>
      </c>
      <c r="G137">
        <v>27.4</v>
      </c>
      <c r="H137">
        <v>13082669</v>
      </c>
      <c r="I137">
        <v>2773.69</v>
      </c>
      <c r="J137">
        <v>169177.46</v>
      </c>
    </row>
    <row r="138" spans="1:10" x14ac:dyDescent="0.25">
      <c r="A138" s="6">
        <v>39234</v>
      </c>
      <c r="B138">
        <v>228.7</v>
      </c>
      <c r="C138">
        <v>202.5</v>
      </c>
      <c r="D138">
        <v>208.45</v>
      </c>
      <c r="E138">
        <v>27.76</v>
      </c>
      <c r="F138">
        <v>25.14</v>
      </c>
      <c r="G138">
        <v>25.81</v>
      </c>
      <c r="H138">
        <v>10919136</v>
      </c>
      <c r="I138">
        <v>2319.85</v>
      </c>
      <c r="J138">
        <v>162026.38</v>
      </c>
    </row>
    <row r="139" spans="1:10" x14ac:dyDescent="0.25">
      <c r="A139" s="6">
        <v>39264</v>
      </c>
      <c r="B139">
        <v>221.9</v>
      </c>
      <c r="C139">
        <v>184.35</v>
      </c>
      <c r="D139">
        <v>190.7</v>
      </c>
      <c r="E139">
        <v>27.05</v>
      </c>
      <c r="F139">
        <v>23.05</v>
      </c>
      <c r="G139">
        <v>23.61</v>
      </c>
      <c r="H139">
        <v>19616773</v>
      </c>
      <c r="I139">
        <v>4029.38</v>
      </c>
      <c r="J139">
        <v>148229.46</v>
      </c>
    </row>
    <row r="140" spans="1:10" x14ac:dyDescent="0.25">
      <c r="A140" s="6">
        <v>39295</v>
      </c>
      <c r="B140">
        <v>193.75</v>
      </c>
      <c r="C140">
        <v>160</v>
      </c>
      <c r="D140">
        <v>167.35</v>
      </c>
      <c r="E140">
        <v>23.64</v>
      </c>
      <c r="F140">
        <v>20.46</v>
      </c>
      <c r="G140">
        <v>20.72</v>
      </c>
      <c r="H140">
        <v>10984126</v>
      </c>
      <c r="I140">
        <v>1963.22</v>
      </c>
      <c r="J140">
        <v>130079.71</v>
      </c>
    </row>
    <row r="141" spans="1:10" x14ac:dyDescent="0.25">
      <c r="A141" s="6">
        <v>39326</v>
      </c>
      <c r="B141">
        <v>186.75</v>
      </c>
      <c r="C141">
        <v>165.05</v>
      </c>
      <c r="D141">
        <v>182.4</v>
      </c>
      <c r="E141">
        <v>21.99</v>
      </c>
      <c r="F141">
        <v>19.89</v>
      </c>
      <c r="G141">
        <v>21.68</v>
      </c>
      <c r="H141">
        <v>13757749</v>
      </c>
      <c r="I141">
        <v>2410.23</v>
      </c>
      <c r="J141">
        <v>141777.94</v>
      </c>
    </row>
    <row r="142" spans="1:10" x14ac:dyDescent="0.25">
      <c r="A142" s="6">
        <v>39356</v>
      </c>
      <c r="B142">
        <v>200</v>
      </c>
      <c r="C142">
        <v>172</v>
      </c>
      <c r="D142">
        <v>178.75</v>
      </c>
      <c r="E142">
        <v>23.37</v>
      </c>
      <c r="F142">
        <v>21.18</v>
      </c>
      <c r="G142">
        <v>21.25</v>
      </c>
      <c r="H142">
        <v>15941857</v>
      </c>
      <c r="I142">
        <v>2994.31</v>
      </c>
      <c r="J142">
        <v>138940.82999999999</v>
      </c>
    </row>
    <row r="143" spans="1:10" x14ac:dyDescent="0.25">
      <c r="A143" s="6">
        <v>39387</v>
      </c>
      <c r="B143">
        <v>190</v>
      </c>
      <c r="C143">
        <v>171</v>
      </c>
      <c r="D143">
        <v>183.45</v>
      </c>
      <c r="E143">
        <v>22.21</v>
      </c>
      <c r="F143">
        <v>20.63</v>
      </c>
      <c r="G143">
        <v>21.8</v>
      </c>
      <c r="H143">
        <v>7607549</v>
      </c>
      <c r="I143">
        <v>1377.1</v>
      </c>
      <c r="J143">
        <v>142594.1</v>
      </c>
    </row>
    <row r="144" spans="1:10" x14ac:dyDescent="0.25">
      <c r="A144" s="6">
        <v>39417</v>
      </c>
      <c r="B144">
        <v>222</v>
      </c>
      <c r="C144">
        <v>183.5</v>
      </c>
      <c r="D144">
        <v>212.6</v>
      </c>
      <c r="E144">
        <v>24.01</v>
      </c>
      <c r="F144">
        <v>20.48</v>
      </c>
      <c r="G144">
        <v>23.56</v>
      </c>
      <c r="H144">
        <v>10968822</v>
      </c>
      <c r="I144">
        <v>2249.23</v>
      </c>
      <c r="J144">
        <v>165252.14000000001</v>
      </c>
    </row>
    <row r="145" spans="1:10" x14ac:dyDescent="0.25">
      <c r="A145" s="6">
        <v>39448</v>
      </c>
      <c r="B145">
        <v>224.1</v>
      </c>
      <c r="C145">
        <v>161</v>
      </c>
      <c r="D145">
        <v>188.45</v>
      </c>
      <c r="E145">
        <v>24.26</v>
      </c>
      <c r="F145">
        <v>19.39</v>
      </c>
      <c r="G145">
        <v>20.88</v>
      </c>
      <c r="H145">
        <v>7010265</v>
      </c>
      <c r="I145">
        <v>1383.51</v>
      </c>
      <c r="J145">
        <v>146480.56</v>
      </c>
    </row>
    <row r="146" spans="1:10" x14ac:dyDescent="0.25">
      <c r="A146" s="6">
        <v>39479</v>
      </c>
      <c r="B146">
        <v>213.25</v>
      </c>
      <c r="C146">
        <v>178.05</v>
      </c>
      <c r="D146">
        <v>207.25</v>
      </c>
      <c r="E146">
        <v>22.97</v>
      </c>
      <c r="F146">
        <v>19.89</v>
      </c>
      <c r="G146">
        <v>22.97</v>
      </c>
      <c r="H146">
        <v>6444105</v>
      </c>
      <c r="I146">
        <v>1263.8699999999999</v>
      </c>
      <c r="J146">
        <v>161093.63</v>
      </c>
    </row>
    <row r="147" spans="1:10" x14ac:dyDescent="0.25">
      <c r="A147" s="6">
        <v>39508</v>
      </c>
      <c r="B147">
        <v>224</v>
      </c>
      <c r="C147">
        <v>190.05</v>
      </c>
      <c r="D147">
        <v>219.75</v>
      </c>
      <c r="E147">
        <v>23.67</v>
      </c>
      <c r="F147">
        <v>21.09</v>
      </c>
      <c r="G147">
        <v>23.67</v>
      </c>
      <c r="H147">
        <v>10469329</v>
      </c>
      <c r="I147">
        <v>2157.84</v>
      </c>
      <c r="J147">
        <v>170809.78</v>
      </c>
    </row>
    <row r="148" spans="1:10" x14ac:dyDescent="0.25">
      <c r="A148" s="6">
        <v>39539</v>
      </c>
      <c r="B148">
        <v>233.8</v>
      </c>
      <c r="C148">
        <v>210.15</v>
      </c>
      <c r="D148">
        <v>213.05</v>
      </c>
      <c r="E148">
        <v>24.85</v>
      </c>
      <c r="F148">
        <v>22.88</v>
      </c>
      <c r="G148">
        <v>22.95</v>
      </c>
      <c r="H148">
        <v>5948780</v>
      </c>
      <c r="I148">
        <v>1308.0999999999999</v>
      </c>
      <c r="J148">
        <v>165601.92000000001</v>
      </c>
    </row>
    <row r="149" spans="1:10" x14ac:dyDescent="0.25">
      <c r="A149" s="6">
        <v>39569</v>
      </c>
      <c r="B149">
        <v>220.9</v>
      </c>
      <c r="C149">
        <v>196.2</v>
      </c>
      <c r="D149">
        <v>212.05</v>
      </c>
      <c r="E149">
        <v>23.29</v>
      </c>
      <c r="F149">
        <v>21.43</v>
      </c>
      <c r="G149">
        <v>22.84</v>
      </c>
      <c r="H149">
        <v>5267737</v>
      </c>
      <c r="I149">
        <v>1111.1199999999999</v>
      </c>
      <c r="J149">
        <v>164824.63</v>
      </c>
    </row>
    <row r="150" spans="1:10" x14ac:dyDescent="0.25">
      <c r="A150" s="6">
        <v>39600</v>
      </c>
      <c r="B150">
        <v>223.8</v>
      </c>
      <c r="C150">
        <v>200</v>
      </c>
      <c r="D150">
        <v>211.1</v>
      </c>
      <c r="E150">
        <v>24.86</v>
      </c>
      <c r="F150">
        <v>23.53</v>
      </c>
      <c r="G150">
        <v>24.04</v>
      </c>
      <c r="H150">
        <v>10874755</v>
      </c>
      <c r="I150">
        <v>2305.64</v>
      </c>
      <c r="J150">
        <v>164086.21</v>
      </c>
    </row>
    <row r="151" spans="1:10" x14ac:dyDescent="0.25">
      <c r="A151" s="6">
        <v>39630</v>
      </c>
      <c r="B151">
        <v>243</v>
      </c>
      <c r="C151">
        <v>202.25</v>
      </c>
      <c r="D151">
        <v>218.7</v>
      </c>
      <c r="E151">
        <v>27.08</v>
      </c>
      <c r="F151">
        <v>23.57</v>
      </c>
      <c r="G151">
        <v>24.91</v>
      </c>
      <c r="H151">
        <v>7617740</v>
      </c>
      <c r="I151">
        <v>1678.35</v>
      </c>
      <c r="J151">
        <v>169993.62</v>
      </c>
    </row>
    <row r="152" spans="1:10" x14ac:dyDescent="0.25">
      <c r="A152" s="6">
        <v>39661</v>
      </c>
      <c r="B152">
        <v>243.55</v>
      </c>
      <c r="C152">
        <v>216.85</v>
      </c>
      <c r="D152">
        <v>240.2</v>
      </c>
      <c r="E152">
        <v>27.36</v>
      </c>
      <c r="F152">
        <v>25.06</v>
      </c>
      <c r="G152">
        <v>27.36</v>
      </c>
      <c r="H152">
        <v>6081725</v>
      </c>
      <c r="I152">
        <v>1415.32</v>
      </c>
      <c r="J152">
        <v>186705.38</v>
      </c>
    </row>
    <row r="153" spans="1:10" x14ac:dyDescent="0.25">
      <c r="A153" s="6">
        <v>39692</v>
      </c>
      <c r="B153">
        <v>240</v>
      </c>
      <c r="C153">
        <v>210</v>
      </c>
      <c r="D153">
        <v>228.55</v>
      </c>
      <c r="E153">
        <v>26.68</v>
      </c>
      <c r="F153">
        <v>24.35</v>
      </c>
      <c r="G153">
        <v>25.55</v>
      </c>
      <c r="H153">
        <v>9482339</v>
      </c>
      <c r="I153">
        <v>2129.5100000000002</v>
      </c>
      <c r="J153">
        <v>177649.94</v>
      </c>
    </row>
    <row r="154" spans="1:10" x14ac:dyDescent="0.25">
      <c r="A154" s="6">
        <v>39722</v>
      </c>
      <c r="B154">
        <v>235</v>
      </c>
      <c r="C154">
        <v>146.4</v>
      </c>
      <c r="D154">
        <v>177.45</v>
      </c>
      <c r="E154">
        <v>26.02</v>
      </c>
      <c r="F154">
        <v>17.84</v>
      </c>
      <c r="G154">
        <v>19.84</v>
      </c>
      <c r="H154">
        <v>4917837</v>
      </c>
      <c r="I154">
        <v>933.75</v>
      </c>
      <c r="J154">
        <v>137930.35</v>
      </c>
    </row>
    <row r="155" spans="1:10" x14ac:dyDescent="0.25">
      <c r="A155" s="6">
        <v>39753</v>
      </c>
      <c r="B155">
        <v>214.25</v>
      </c>
      <c r="C155">
        <v>162</v>
      </c>
      <c r="D155">
        <v>200.55</v>
      </c>
      <c r="E155">
        <v>22.54</v>
      </c>
      <c r="F155">
        <v>19.22</v>
      </c>
      <c r="G155">
        <v>22.42</v>
      </c>
      <c r="H155">
        <v>4811443</v>
      </c>
      <c r="I155">
        <v>901.8</v>
      </c>
      <c r="J155">
        <v>155885.78</v>
      </c>
    </row>
    <row r="156" spans="1:10" x14ac:dyDescent="0.25">
      <c r="A156" s="6">
        <v>39783</v>
      </c>
      <c r="B156">
        <v>204.95</v>
      </c>
      <c r="C156">
        <v>174.1</v>
      </c>
      <c r="D156">
        <v>186.9</v>
      </c>
      <c r="E156">
        <v>19.3</v>
      </c>
      <c r="F156">
        <v>17.510000000000002</v>
      </c>
      <c r="G156">
        <v>18.7</v>
      </c>
      <c r="H156">
        <v>4100928</v>
      </c>
      <c r="I156">
        <v>756.03</v>
      </c>
      <c r="J156">
        <v>145275.75</v>
      </c>
    </row>
    <row r="157" spans="1:10" x14ac:dyDescent="0.25">
      <c r="A157" s="6">
        <v>39814</v>
      </c>
      <c r="B157">
        <v>196.7</v>
      </c>
      <c r="C157">
        <v>171.6</v>
      </c>
      <c r="D157">
        <v>192</v>
      </c>
      <c r="E157">
        <v>19.43</v>
      </c>
      <c r="F157">
        <v>17.3</v>
      </c>
      <c r="G157">
        <v>19.21</v>
      </c>
      <c r="H157">
        <v>3660033</v>
      </c>
      <c r="I157">
        <v>687.73</v>
      </c>
      <c r="J157">
        <v>149239.94</v>
      </c>
    </row>
    <row r="158" spans="1:10" x14ac:dyDescent="0.25">
      <c r="A158" s="6">
        <v>39845</v>
      </c>
      <c r="B158">
        <v>196.35</v>
      </c>
      <c r="C158">
        <v>185.35</v>
      </c>
      <c r="D158">
        <v>191.1</v>
      </c>
      <c r="E158">
        <v>19.52</v>
      </c>
      <c r="F158">
        <v>18.62</v>
      </c>
      <c r="G158">
        <v>19.12</v>
      </c>
      <c r="H158">
        <v>2120659</v>
      </c>
      <c r="I158">
        <v>406.04</v>
      </c>
      <c r="J158">
        <v>148540.38</v>
      </c>
    </row>
    <row r="159" spans="1:10" x14ac:dyDescent="0.25">
      <c r="A159" s="6">
        <v>39873</v>
      </c>
      <c r="B159">
        <v>223</v>
      </c>
      <c r="C159">
        <v>188.3</v>
      </c>
      <c r="D159">
        <v>219.75</v>
      </c>
      <c r="E159">
        <v>19.440000000000001</v>
      </c>
      <c r="F159">
        <v>16.87</v>
      </c>
      <c r="G159">
        <v>19.440000000000001</v>
      </c>
      <c r="H159">
        <v>4078495</v>
      </c>
      <c r="I159">
        <v>833.95</v>
      </c>
      <c r="J159">
        <v>170809.78</v>
      </c>
    </row>
    <row r="160" spans="1:10" x14ac:dyDescent="0.25">
      <c r="A160" s="6">
        <v>39904</v>
      </c>
      <c r="B160">
        <v>255.5</v>
      </c>
      <c r="C160">
        <v>210</v>
      </c>
      <c r="D160">
        <v>240.7</v>
      </c>
      <c r="E160">
        <v>21.56</v>
      </c>
      <c r="F160">
        <v>19.36</v>
      </c>
      <c r="G160">
        <v>21.3</v>
      </c>
      <c r="H160">
        <v>6247767</v>
      </c>
      <c r="I160">
        <v>1446.66</v>
      </c>
      <c r="J160">
        <v>187094.03</v>
      </c>
    </row>
    <row r="161" spans="1:10" x14ac:dyDescent="0.25">
      <c r="A161" s="6">
        <v>39934</v>
      </c>
      <c r="B161">
        <v>254.9</v>
      </c>
      <c r="C161">
        <v>211.1</v>
      </c>
      <c r="D161">
        <v>222.95</v>
      </c>
      <c r="E161">
        <v>22.28</v>
      </c>
      <c r="F161">
        <v>19.16</v>
      </c>
      <c r="G161">
        <v>19.73</v>
      </c>
      <c r="H161">
        <v>5674624</v>
      </c>
      <c r="I161">
        <v>1288.73</v>
      </c>
      <c r="J161">
        <v>173297.11</v>
      </c>
    </row>
    <row r="162" spans="1:10" x14ac:dyDescent="0.25">
      <c r="A162" s="6">
        <v>39965</v>
      </c>
      <c r="B162">
        <v>269</v>
      </c>
      <c r="C162">
        <v>217.05</v>
      </c>
      <c r="D162">
        <v>253.3</v>
      </c>
      <c r="E162">
        <v>20.58</v>
      </c>
      <c r="F162">
        <v>16.96</v>
      </c>
      <c r="G162">
        <v>19.63</v>
      </c>
      <c r="H162">
        <v>10210162</v>
      </c>
      <c r="I162">
        <v>2508.17</v>
      </c>
      <c r="J162">
        <v>196887.9</v>
      </c>
    </row>
    <row r="163" spans="1:10" x14ac:dyDescent="0.25">
      <c r="A163" s="6">
        <v>39995</v>
      </c>
      <c r="B163">
        <v>292</v>
      </c>
      <c r="C163">
        <v>239.55</v>
      </c>
      <c r="D163">
        <v>275.7</v>
      </c>
      <c r="E163">
        <v>22.03</v>
      </c>
      <c r="F163">
        <v>18.989999999999998</v>
      </c>
      <c r="G163">
        <v>21.37</v>
      </c>
      <c r="H163">
        <v>7131400</v>
      </c>
      <c r="I163">
        <v>1928.29</v>
      </c>
      <c r="J163">
        <v>214299.23</v>
      </c>
    </row>
    <row r="164" spans="1:10" x14ac:dyDescent="0.25">
      <c r="A164" s="6">
        <v>40026</v>
      </c>
      <c r="B164">
        <v>295.3</v>
      </c>
      <c r="C164">
        <v>251</v>
      </c>
      <c r="D164">
        <v>271.5</v>
      </c>
      <c r="E164">
        <v>22.15</v>
      </c>
      <c r="F164">
        <v>19.98</v>
      </c>
      <c r="G164">
        <v>21.04</v>
      </c>
      <c r="H164">
        <v>9893968</v>
      </c>
      <c r="I164">
        <v>2685.84</v>
      </c>
      <c r="J164">
        <v>211034.6</v>
      </c>
    </row>
    <row r="165" spans="1:10" x14ac:dyDescent="0.25">
      <c r="A165" s="6">
        <v>40057</v>
      </c>
      <c r="B165">
        <v>282.3</v>
      </c>
      <c r="C165">
        <v>254.5</v>
      </c>
      <c r="D165">
        <v>279.75</v>
      </c>
      <c r="E165">
        <v>21.03</v>
      </c>
      <c r="F165">
        <v>18.84</v>
      </c>
      <c r="G165">
        <v>21.02</v>
      </c>
      <c r="H165">
        <v>5151643</v>
      </c>
      <c r="I165">
        <v>1384.66</v>
      </c>
      <c r="J165">
        <v>224617.25</v>
      </c>
    </row>
    <row r="166" spans="1:10" x14ac:dyDescent="0.25">
      <c r="A166" s="6">
        <v>40087</v>
      </c>
      <c r="B166">
        <v>306.8</v>
      </c>
      <c r="C166">
        <v>265</v>
      </c>
      <c r="D166">
        <v>287.75</v>
      </c>
      <c r="E166">
        <v>22.75</v>
      </c>
      <c r="F166">
        <v>20.45</v>
      </c>
      <c r="G166">
        <v>21.63</v>
      </c>
      <c r="H166">
        <v>10033908</v>
      </c>
      <c r="I166">
        <v>2878.8</v>
      </c>
      <c r="J166">
        <v>231040.62</v>
      </c>
    </row>
    <row r="167" spans="1:10" x14ac:dyDescent="0.25">
      <c r="A167" s="6">
        <v>40118</v>
      </c>
      <c r="B167">
        <v>331.8</v>
      </c>
      <c r="C167">
        <v>274.2</v>
      </c>
      <c r="D167">
        <v>320.14999999999998</v>
      </c>
      <c r="E167">
        <v>24.58</v>
      </c>
      <c r="F167">
        <v>21.54</v>
      </c>
      <c r="G167">
        <v>24.06</v>
      </c>
      <c r="H167">
        <v>9514254</v>
      </c>
      <c r="I167">
        <v>2944.75</v>
      </c>
      <c r="J167">
        <v>257055.27</v>
      </c>
    </row>
    <row r="168" spans="1:10" x14ac:dyDescent="0.25">
      <c r="A168" s="6">
        <v>40148</v>
      </c>
      <c r="B168">
        <v>363</v>
      </c>
      <c r="C168">
        <v>317</v>
      </c>
      <c r="D168">
        <v>335.6</v>
      </c>
      <c r="E168">
        <v>26.95</v>
      </c>
      <c r="F168">
        <v>24.7</v>
      </c>
      <c r="G168">
        <v>25.22</v>
      </c>
      <c r="H168">
        <v>11230105</v>
      </c>
      <c r="I168">
        <v>3869.41</v>
      </c>
      <c r="J168">
        <v>269460.40999999997</v>
      </c>
    </row>
    <row r="169" spans="1:10" x14ac:dyDescent="0.25">
      <c r="A169" s="6">
        <v>40179</v>
      </c>
      <c r="B169">
        <v>352.8</v>
      </c>
      <c r="C169">
        <v>304</v>
      </c>
      <c r="D169">
        <v>317.3</v>
      </c>
      <c r="E169">
        <v>26.31</v>
      </c>
      <c r="F169">
        <v>23.55</v>
      </c>
      <c r="G169">
        <v>23.85</v>
      </c>
      <c r="H169">
        <v>5609081</v>
      </c>
      <c r="I169">
        <v>1899.2</v>
      </c>
      <c r="J169">
        <v>254766.95</v>
      </c>
    </row>
    <row r="170" spans="1:10" x14ac:dyDescent="0.25">
      <c r="A170" s="6">
        <v>40210</v>
      </c>
      <c r="B170">
        <v>329.8</v>
      </c>
      <c r="C170">
        <v>302.5</v>
      </c>
      <c r="D170">
        <v>315.3</v>
      </c>
      <c r="E170">
        <v>24.5</v>
      </c>
      <c r="F170">
        <v>22.79</v>
      </c>
      <c r="G170">
        <v>23.7</v>
      </c>
      <c r="H170">
        <v>2721731</v>
      </c>
      <c r="I170">
        <v>857.42</v>
      </c>
      <c r="J170">
        <v>253161.1</v>
      </c>
    </row>
    <row r="171" spans="1:10" x14ac:dyDescent="0.25">
      <c r="A171" s="6">
        <v>40238</v>
      </c>
      <c r="B171">
        <v>354.5</v>
      </c>
      <c r="C171">
        <v>311.35000000000002</v>
      </c>
      <c r="D171">
        <v>337.1</v>
      </c>
      <c r="E171">
        <v>25.89</v>
      </c>
      <c r="F171">
        <v>23.33</v>
      </c>
      <c r="G171">
        <v>25.03</v>
      </c>
      <c r="H171">
        <v>4115718</v>
      </c>
      <c r="I171">
        <v>1365.99</v>
      </c>
      <c r="J171">
        <v>270664.78999999998</v>
      </c>
    </row>
    <row r="172" spans="1:10" x14ac:dyDescent="0.25">
      <c r="A172" s="6">
        <v>40269</v>
      </c>
      <c r="B172">
        <v>352</v>
      </c>
      <c r="C172">
        <v>322.5</v>
      </c>
      <c r="D172">
        <v>342.55</v>
      </c>
      <c r="E172">
        <v>25.93</v>
      </c>
      <c r="F172">
        <v>24.43</v>
      </c>
      <c r="G172">
        <v>25.43</v>
      </c>
      <c r="H172">
        <v>4352674</v>
      </c>
      <c r="I172">
        <v>1461.1</v>
      </c>
      <c r="J172">
        <v>275040.71000000002</v>
      </c>
    </row>
    <row r="173" spans="1:10" x14ac:dyDescent="0.25">
      <c r="A173" s="6">
        <v>40299</v>
      </c>
      <c r="B173">
        <v>353</v>
      </c>
      <c r="C173">
        <v>307</v>
      </c>
      <c r="D173">
        <v>318.95</v>
      </c>
      <c r="E173">
        <v>25.7</v>
      </c>
      <c r="F173">
        <v>23.11</v>
      </c>
      <c r="G173">
        <v>23.68</v>
      </c>
      <c r="H173">
        <v>6847090</v>
      </c>
      <c r="I173">
        <v>2223.04</v>
      </c>
      <c r="J173">
        <v>256091.77</v>
      </c>
    </row>
    <row r="174" spans="1:10" x14ac:dyDescent="0.25">
      <c r="A174" s="6">
        <v>40330</v>
      </c>
      <c r="B174">
        <v>352</v>
      </c>
      <c r="C174">
        <v>317.25</v>
      </c>
      <c r="D174">
        <v>337.75</v>
      </c>
      <c r="E174">
        <v>25.77</v>
      </c>
      <c r="F174">
        <v>23.86</v>
      </c>
      <c r="G174">
        <v>25.08</v>
      </c>
      <c r="H174">
        <v>4536422</v>
      </c>
      <c r="I174">
        <v>1514.6</v>
      </c>
      <c r="J174">
        <v>271186.69</v>
      </c>
    </row>
    <row r="175" spans="1:10" x14ac:dyDescent="0.25">
      <c r="A175" s="6">
        <v>40360</v>
      </c>
      <c r="B175">
        <v>342.95</v>
      </c>
      <c r="C175">
        <v>324</v>
      </c>
      <c r="D175">
        <v>326.60000000000002</v>
      </c>
      <c r="E175">
        <v>24.81</v>
      </c>
      <c r="F175">
        <v>23.8</v>
      </c>
      <c r="G175">
        <v>23.9</v>
      </c>
      <c r="H175">
        <v>2506796</v>
      </c>
      <c r="I175">
        <v>832.63</v>
      </c>
      <c r="J175">
        <v>262234.12</v>
      </c>
    </row>
    <row r="176" spans="1:10" x14ac:dyDescent="0.25">
      <c r="A176" s="6">
        <v>40391</v>
      </c>
      <c r="B176">
        <v>329</v>
      </c>
      <c r="C176">
        <v>300.10000000000002</v>
      </c>
      <c r="D176">
        <v>303.35000000000002</v>
      </c>
      <c r="E176">
        <v>23.84</v>
      </c>
      <c r="F176">
        <v>22.15</v>
      </c>
      <c r="G176">
        <v>22.2</v>
      </c>
      <c r="H176">
        <v>6551619</v>
      </c>
      <c r="I176">
        <v>2040.63</v>
      </c>
      <c r="J176">
        <v>243566.19</v>
      </c>
    </row>
    <row r="177" spans="1:10" x14ac:dyDescent="0.25">
      <c r="A177" s="6">
        <v>40422</v>
      </c>
      <c r="B177">
        <v>324.85000000000002</v>
      </c>
      <c r="C177">
        <v>303</v>
      </c>
      <c r="D177">
        <v>321.64999999999998</v>
      </c>
      <c r="E177">
        <v>23.54</v>
      </c>
      <c r="F177">
        <v>22.32</v>
      </c>
      <c r="G177">
        <v>23.54</v>
      </c>
      <c r="H177">
        <v>5294915</v>
      </c>
      <c r="I177">
        <v>1656.98</v>
      </c>
      <c r="J177">
        <v>258259.65</v>
      </c>
    </row>
    <row r="178" spans="1:10" x14ac:dyDescent="0.25">
      <c r="A178" s="6">
        <v>40452</v>
      </c>
      <c r="B178">
        <v>359.65</v>
      </c>
      <c r="C178">
        <v>323.05</v>
      </c>
      <c r="D178">
        <v>352.25</v>
      </c>
      <c r="E178">
        <v>26.3</v>
      </c>
      <c r="F178">
        <v>23.98</v>
      </c>
      <c r="G178">
        <v>26.08</v>
      </c>
      <c r="H178">
        <v>5987275</v>
      </c>
      <c r="I178">
        <v>2036.9</v>
      </c>
      <c r="J178">
        <v>282829.05</v>
      </c>
    </row>
    <row r="179" spans="1:10" x14ac:dyDescent="0.25">
      <c r="A179" s="6">
        <v>40483</v>
      </c>
      <c r="B179">
        <v>363.5</v>
      </c>
      <c r="C179">
        <v>325.5</v>
      </c>
      <c r="D179">
        <v>343.7</v>
      </c>
      <c r="E179">
        <v>26.44</v>
      </c>
      <c r="F179">
        <v>24.43</v>
      </c>
      <c r="G179">
        <v>25.45</v>
      </c>
      <c r="H179">
        <v>6404176</v>
      </c>
      <c r="I179">
        <v>2206.94</v>
      </c>
      <c r="J179">
        <v>275964.07</v>
      </c>
    </row>
    <row r="180" spans="1:10" x14ac:dyDescent="0.25">
      <c r="A180" s="6">
        <v>40513</v>
      </c>
      <c r="B180">
        <v>380</v>
      </c>
      <c r="C180">
        <v>337.2</v>
      </c>
      <c r="D180">
        <v>369.9</v>
      </c>
      <c r="E180">
        <v>28.98</v>
      </c>
      <c r="F180">
        <v>27.16</v>
      </c>
      <c r="G180">
        <v>28.89</v>
      </c>
      <c r="H180">
        <v>7413310</v>
      </c>
      <c r="I180">
        <v>2691.39</v>
      </c>
      <c r="J180">
        <v>297000.61</v>
      </c>
    </row>
    <row r="181" spans="1:10" x14ac:dyDescent="0.25">
      <c r="A181" s="6">
        <v>40544</v>
      </c>
      <c r="B181">
        <v>380.8</v>
      </c>
      <c r="C181">
        <v>325</v>
      </c>
      <c r="D181">
        <v>332.25</v>
      </c>
      <c r="E181">
        <v>29.57</v>
      </c>
      <c r="F181">
        <v>25.95</v>
      </c>
      <c r="G181">
        <v>25.95</v>
      </c>
      <c r="H181">
        <v>3456288</v>
      </c>
      <c r="I181">
        <v>1219.72</v>
      </c>
      <c r="J181">
        <v>266770.62</v>
      </c>
    </row>
    <row r="182" spans="1:10" x14ac:dyDescent="0.25">
      <c r="A182" s="6">
        <v>40575</v>
      </c>
      <c r="B182">
        <v>334</v>
      </c>
      <c r="C182">
        <v>296.45</v>
      </c>
      <c r="D182">
        <v>299.7</v>
      </c>
      <c r="E182">
        <v>25.72</v>
      </c>
      <c r="F182">
        <v>23.41</v>
      </c>
      <c r="G182">
        <v>23.41</v>
      </c>
      <c r="H182">
        <v>4827907</v>
      </c>
      <c r="I182">
        <v>1499.47</v>
      </c>
      <c r="J182">
        <v>240635.53</v>
      </c>
    </row>
    <row r="183" spans="1:10" x14ac:dyDescent="0.25">
      <c r="A183" s="6">
        <v>40603</v>
      </c>
      <c r="B183">
        <v>332</v>
      </c>
      <c r="C183">
        <v>286.10000000000002</v>
      </c>
      <c r="D183">
        <v>321.05</v>
      </c>
      <c r="E183">
        <v>27.39</v>
      </c>
      <c r="F183">
        <v>24.04</v>
      </c>
      <c r="G183">
        <v>26.84</v>
      </c>
      <c r="H183">
        <v>5431128</v>
      </c>
      <c r="I183">
        <v>1648.72</v>
      </c>
      <c r="J183">
        <v>257777.9</v>
      </c>
    </row>
    <row r="184" spans="1:10" x14ac:dyDescent="0.25">
      <c r="A184" s="6">
        <v>40634</v>
      </c>
      <c r="B184">
        <v>326</v>
      </c>
      <c r="C184">
        <v>305</v>
      </c>
      <c r="D184">
        <v>308.85000000000002</v>
      </c>
      <c r="E184">
        <v>27.1</v>
      </c>
      <c r="F184">
        <v>25.82</v>
      </c>
      <c r="G184">
        <v>25.82</v>
      </c>
      <c r="H184">
        <v>2008138</v>
      </c>
      <c r="I184">
        <v>638.76</v>
      </c>
      <c r="J184">
        <v>247982.26</v>
      </c>
    </row>
    <row r="185" spans="1:10" x14ac:dyDescent="0.25">
      <c r="A185" s="6">
        <v>40664</v>
      </c>
      <c r="B185">
        <v>334</v>
      </c>
      <c r="C185">
        <v>295.14999999999998</v>
      </c>
      <c r="D185">
        <v>326.10000000000002</v>
      </c>
      <c r="E185">
        <v>27.55</v>
      </c>
      <c r="F185">
        <v>25.32</v>
      </c>
      <c r="G185">
        <v>27.26</v>
      </c>
      <c r="H185">
        <v>3131451</v>
      </c>
      <c r="I185">
        <v>975.04</v>
      </c>
      <c r="J185">
        <v>261832.65</v>
      </c>
    </row>
    <row r="186" spans="1:10" x14ac:dyDescent="0.25">
      <c r="A186" s="6">
        <v>40695</v>
      </c>
      <c r="B186">
        <v>341.5</v>
      </c>
      <c r="C186">
        <v>310.05</v>
      </c>
      <c r="D186">
        <v>330.35</v>
      </c>
      <c r="E186">
        <v>28.26</v>
      </c>
      <c r="F186">
        <v>26.33</v>
      </c>
      <c r="G186">
        <v>27.54</v>
      </c>
      <c r="H186">
        <v>2874171</v>
      </c>
      <c r="I186">
        <v>952.88</v>
      </c>
      <c r="J186">
        <v>265245.07</v>
      </c>
    </row>
    <row r="187" spans="1:10" x14ac:dyDescent="0.25">
      <c r="A187" s="6">
        <v>40725</v>
      </c>
      <c r="B187">
        <v>337.95</v>
      </c>
      <c r="C187">
        <v>305.10000000000002</v>
      </c>
      <c r="D187">
        <v>307.85000000000002</v>
      </c>
      <c r="E187">
        <v>27.9</v>
      </c>
      <c r="F187">
        <v>25.67</v>
      </c>
      <c r="G187">
        <v>25.67</v>
      </c>
      <c r="H187">
        <v>1813764</v>
      </c>
      <c r="I187">
        <v>579.57000000000005</v>
      </c>
      <c r="J187">
        <v>247179.34</v>
      </c>
    </row>
    <row r="188" spans="1:10" x14ac:dyDescent="0.25">
      <c r="A188" s="6">
        <v>40756</v>
      </c>
      <c r="B188">
        <v>315</v>
      </c>
      <c r="C188">
        <v>274.10000000000002</v>
      </c>
      <c r="D188">
        <v>280</v>
      </c>
      <c r="E188">
        <v>26.13</v>
      </c>
      <c r="F188">
        <v>23.09</v>
      </c>
      <c r="G188">
        <v>23.34</v>
      </c>
      <c r="H188">
        <v>2266020</v>
      </c>
      <c r="I188">
        <v>661.76</v>
      </c>
      <c r="J188">
        <v>224817.98</v>
      </c>
    </row>
    <row r="189" spans="1:10" x14ac:dyDescent="0.25">
      <c r="A189" s="6">
        <v>40787</v>
      </c>
      <c r="B189">
        <v>299.10000000000002</v>
      </c>
      <c r="C189">
        <v>273.60000000000002</v>
      </c>
      <c r="D189">
        <v>282.7</v>
      </c>
      <c r="E189">
        <v>23.16</v>
      </c>
      <c r="F189">
        <v>21.9</v>
      </c>
      <c r="G189">
        <v>22.5</v>
      </c>
      <c r="H189">
        <v>2619325</v>
      </c>
      <c r="I189">
        <v>744.93</v>
      </c>
      <c r="J189">
        <v>226985.87</v>
      </c>
    </row>
    <row r="190" spans="1:10" x14ac:dyDescent="0.25">
      <c r="A190" s="6">
        <v>40817</v>
      </c>
      <c r="B190">
        <v>299.95</v>
      </c>
      <c r="C190">
        <v>276.10000000000002</v>
      </c>
      <c r="D190">
        <v>294.55</v>
      </c>
      <c r="E190">
        <v>23.72</v>
      </c>
      <c r="F190">
        <v>22.31</v>
      </c>
      <c r="G190">
        <v>23.44</v>
      </c>
      <c r="H190">
        <v>1733876</v>
      </c>
      <c r="I190">
        <v>497.31</v>
      </c>
      <c r="J190">
        <v>236500.49</v>
      </c>
    </row>
    <row r="191" spans="1:10" x14ac:dyDescent="0.25">
      <c r="A191" s="6">
        <v>40848</v>
      </c>
      <c r="B191">
        <v>329.5</v>
      </c>
      <c r="C191">
        <v>284</v>
      </c>
      <c r="D191">
        <v>327.95</v>
      </c>
      <c r="E191">
        <v>26.1</v>
      </c>
      <c r="F191">
        <v>22.82</v>
      </c>
      <c r="G191">
        <v>26.1</v>
      </c>
      <c r="H191">
        <v>4043059</v>
      </c>
      <c r="I191">
        <v>1260.19</v>
      </c>
      <c r="J191">
        <v>263318.06</v>
      </c>
    </row>
    <row r="192" spans="1:10" x14ac:dyDescent="0.25">
      <c r="A192" s="6">
        <v>40878</v>
      </c>
      <c r="B192">
        <v>340</v>
      </c>
      <c r="C192">
        <v>315</v>
      </c>
      <c r="D192">
        <v>319.55</v>
      </c>
      <c r="E192">
        <v>26.49</v>
      </c>
      <c r="F192">
        <v>25.43</v>
      </c>
      <c r="G192">
        <v>25.43</v>
      </c>
      <c r="H192">
        <v>3152893</v>
      </c>
      <c r="I192">
        <v>1037.75</v>
      </c>
      <c r="J192">
        <v>256573.52</v>
      </c>
    </row>
    <row r="193" spans="1:10" x14ac:dyDescent="0.25">
      <c r="A193" s="6">
        <v>40909</v>
      </c>
      <c r="B193">
        <v>351.9</v>
      </c>
      <c r="C193">
        <v>315.10000000000002</v>
      </c>
      <c r="D193">
        <v>349.15</v>
      </c>
      <c r="E193">
        <v>26.8</v>
      </c>
      <c r="F193">
        <v>24.6</v>
      </c>
      <c r="G193">
        <v>26.8</v>
      </c>
      <c r="H193">
        <v>3126120</v>
      </c>
      <c r="I193">
        <v>1058.07</v>
      </c>
      <c r="J193">
        <v>280339.99</v>
      </c>
    </row>
    <row r="194" spans="1:10" x14ac:dyDescent="0.25">
      <c r="A194" s="6">
        <v>40940</v>
      </c>
      <c r="B194">
        <v>359</v>
      </c>
      <c r="C194">
        <v>311</v>
      </c>
      <c r="D194">
        <v>316.8</v>
      </c>
      <c r="E194">
        <v>27.14</v>
      </c>
      <c r="F194">
        <v>24.08</v>
      </c>
      <c r="G194">
        <v>24.31</v>
      </c>
      <c r="H194">
        <v>3141318</v>
      </c>
      <c r="I194">
        <v>1040.76</v>
      </c>
      <c r="J194">
        <v>254365.49</v>
      </c>
    </row>
    <row r="195" spans="1:10" x14ac:dyDescent="0.25">
      <c r="A195" s="6">
        <v>40969</v>
      </c>
      <c r="B195">
        <v>320</v>
      </c>
      <c r="C195">
        <v>286.5</v>
      </c>
      <c r="D195">
        <v>304.55</v>
      </c>
      <c r="E195">
        <v>24.22</v>
      </c>
      <c r="F195">
        <v>22.18</v>
      </c>
      <c r="G195">
        <v>23.37</v>
      </c>
      <c r="H195">
        <v>6751110</v>
      </c>
      <c r="I195">
        <v>2024.93</v>
      </c>
      <c r="J195">
        <v>244529.7</v>
      </c>
    </row>
    <row r="196" spans="1:10" x14ac:dyDescent="0.25">
      <c r="A196" s="6">
        <v>41000</v>
      </c>
      <c r="B196">
        <v>324.60000000000002</v>
      </c>
      <c r="C196">
        <v>302.2</v>
      </c>
      <c r="D196">
        <v>311.85000000000002</v>
      </c>
      <c r="E196">
        <v>22.94</v>
      </c>
      <c r="F196">
        <v>21.86</v>
      </c>
      <c r="G196">
        <v>22.28</v>
      </c>
      <c r="H196">
        <v>3667369</v>
      </c>
      <c r="I196">
        <v>1154.8</v>
      </c>
      <c r="J196">
        <v>250391.03</v>
      </c>
    </row>
    <row r="197" spans="1:10" x14ac:dyDescent="0.25">
      <c r="A197" s="6">
        <v>41030</v>
      </c>
      <c r="B197">
        <v>331</v>
      </c>
      <c r="C197">
        <v>304.3</v>
      </c>
      <c r="D197">
        <v>309.64999999999998</v>
      </c>
      <c r="E197">
        <v>23.35</v>
      </c>
      <c r="F197">
        <v>21.88</v>
      </c>
      <c r="G197">
        <v>22.12</v>
      </c>
      <c r="H197">
        <v>2532991</v>
      </c>
      <c r="I197">
        <v>812.55</v>
      </c>
      <c r="J197">
        <v>248624.6</v>
      </c>
    </row>
    <row r="198" spans="1:10" x14ac:dyDescent="0.25">
      <c r="A198" s="6">
        <v>41061</v>
      </c>
      <c r="B198">
        <v>317.14999999999998</v>
      </c>
      <c r="C198">
        <v>300.7</v>
      </c>
      <c r="D198">
        <v>316.39999999999998</v>
      </c>
      <c r="E198">
        <v>22.6</v>
      </c>
      <c r="F198">
        <v>21.59</v>
      </c>
      <c r="G198">
        <v>22.6</v>
      </c>
      <c r="H198">
        <v>1300506</v>
      </c>
      <c r="I198">
        <v>401.4</v>
      </c>
      <c r="J198">
        <v>254044.32</v>
      </c>
    </row>
    <row r="199" spans="1:10" x14ac:dyDescent="0.25">
      <c r="A199" s="6">
        <v>41091</v>
      </c>
      <c r="B199">
        <v>341.9</v>
      </c>
      <c r="C199">
        <v>313.35000000000002</v>
      </c>
      <c r="D199">
        <v>338.55</v>
      </c>
      <c r="E199">
        <v>21.38</v>
      </c>
      <c r="F199">
        <v>19.850000000000001</v>
      </c>
      <c r="G199">
        <v>21.38</v>
      </c>
      <c r="H199">
        <v>3057820</v>
      </c>
      <c r="I199">
        <v>1003.59</v>
      </c>
      <c r="J199">
        <v>271829.03000000003</v>
      </c>
    </row>
    <row r="200" spans="1:10" x14ac:dyDescent="0.25">
      <c r="A200" s="6">
        <v>41122</v>
      </c>
      <c r="B200">
        <v>383</v>
      </c>
      <c r="C200">
        <v>344.75</v>
      </c>
      <c r="D200">
        <v>378.15</v>
      </c>
      <c r="E200">
        <v>23.88</v>
      </c>
      <c r="F200">
        <v>22.04</v>
      </c>
      <c r="G200">
        <v>23.88</v>
      </c>
      <c r="H200">
        <v>5874881</v>
      </c>
      <c r="I200">
        <v>2127.27</v>
      </c>
      <c r="J200">
        <v>303624.71000000002</v>
      </c>
    </row>
    <row r="201" spans="1:10" x14ac:dyDescent="0.25">
      <c r="A201" s="6">
        <v>41153</v>
      </c>
      <c r="B201">
        <v>395.45</v>
      </c>
      <c r="C201">
        <v>352.8</v>
      </c>
      <c r="D201">
        <v>380.6</v>
      </c>
      <c r="E201">
        <v>24.68</v>
      </c>
      <c r="F201">
        <v>22.49</v>
      </c>
      <c r="G201">
        <v>24.04</v>
      </c>
      <c r="H201">
        <v>4901865</v>
      </c>
      <c r="I201">
        <v>1829.69</v>
      </c>
      <c r="J201">
        <v>305591.87</v>
      </c>
    </row>
    <row r="202" spans="1:10" x14ac:dyDescent="0.25">
      <c r="A202" s="6">
        <v>41183</v>
      </c>
      <c r="B202">
        <v>386.85</v>
      </c>
      <c r="C202">
        <v>353.1</v>
      </c>
      <c r="D202">
        <v>363.5</v>
      </c>
      <c r="E202">
        <v>20.92</v>
      </c>
      <c r="F202">
        <v>19.47</v>
      </c>
      <c r="G202">
        <v>19.96</v>
      </c>
      <c r="H202">
        <v>3204461</v>
      </c>
      <c r="I202">
        <v>1178.3699999999999</v>
      </c>
      <c r="J202">
        <v>291861.90999999997</v>
      </c>
    </row>
    <row r="203" spans="1:10" x14ac:dyDescent="0.25">
      <c r="A203" s="6">
        <v>41214</v>
      </c>
      <c r="B203">
        <v>415.9</v>
      </c>
      <c r="C203">
        <v>363.6</v>
      </c>
      <c r="D203">
        <v>414</v>
      </c>
      <c r="E203">
        <v>22.73</v>
      </c>
      <c r="F203">
        <v>20.58</v>
      </c>
      <c r="G203">
        <v>22.73</v>
      </c>
      <c r="H203">
        <v>6032591</v>
      </c>
      <c r="I203">
        <v>2357.38</v>
      </c>
      <c r="J203">
        <v>332409.44</v>
      </c>
    </row>
    <row r="204" spans="1:10" x14ac:dyDescent="0.25">
      <c r="A204" s="6">
        <v>41244</v>
      </c>
      <c r="B204">
        <v>430</v>
      </c>
      <c r="C204">
        <v>402.7</v>
      </c>
      <c r="D204">
        <v>414.1</v>
      </c>
      <c r="E204">
        <v>22.26</v>
      </c>
      <c r="F204">
        <v>21.19</v>
      </c>
      <c r="G204">
        <v>21.71</v>
      </c>
      <c r="H204">
        <v>2991040</v>
      </c>
      <c r="I204">
        <v>1248.32</v>
      </c>
      <c r="J204">
        <v>332489.73</v>
      </c>
    </row>
    <row r="205" spans="1:10" x14ac:dyDescent="0.25">
      <c r="A205" s="6">
        <v>41275</v>
      </c>
      <c r="B205">
        <v>435</v>
      </c>
      <c r="C205">
        <v>385.2</v>
      </c>
      <c r="D205">
        <v>407.2</v>
      </c>
      <c r="E205">
        <v>22.49</v>
      </c>
      <c r="F205">
        <v>20.51</v>
      </c>
      <c r="G205">
        <v>21.35</v>
      </c>
      <c r="H205">
        <v>4615981</v>
      </c>
      <c r="I205">
        <v>1928.36</v>
      </c>
      <c r="J205">
        <v>326949.58</v>
      </c>
    </row>
    <row r="206" spans="1:10" x14ac:dyDescent="0.25">
      <c r="A206" s="6">
        <v>41306</v>
      </c>
      <c r="B206">
        <v>417.45</v>
      </c>
      <c r="C206">
        <v>357</v>
      </c>
      <c r="D206">
        <v>360.75</v>
      </c>
      <c r="E206">
        <v>21.69</v>
      </c>
      <c r="F206">
        <v>18.920000000000002</v>
      </c>
      <c r="G206">
        <v>18.920000000000002</v>
      </c>
      <c r="H206">
        <v>3917874</v>
      </c>
      <c r="I206">
        <v>1517.45</v>
      </c>
      <c r="J206">
        <v>289653.88</v>
      </c>
    </row>
    <row r="207" spans="1:10" x14ac:dyDescent="0.25">
      <c r="A207" s="6">
        <v>41334</v>
      </c>
      <c r="B207">
        <v>395.9</v>
      </c>
      <c r="C207">
        <v>354.4</v>
      </c>
      <c r="D207">
        <v>379.75</v>
      </c>
      <c r="E207">
        <v>20.52</v>
      </c>
      <c r="F207">
        <v>19.37</v>
      </c>
      <c r="G207">
        <v>19.91</v>
      </c>
      <c r="H207">
        <v>2365399</v>
      </c>
      <c r="I207">
        <v>907.11</v>
      </c>
      <c r="J207">
        <v>304909.39</v>
      </c>
    </row>
    <row r="208" spans="1:10" x14ac:dyDescent="0.25">
      <c r="A208" s="6">
        <v>41365</v>
      </c>
      <c r="B208">
        <v>413.55</v>
      </c>
      <c r="C208">
        <v>379.55</v>
      </c>
      <c r="D208">
        <v>405.95</v>
      </c>
      <c r="E208">
        <v>21.48</v>
      </c>
      <c r="F208">
        <v>20.11</v>
      </c>
      <c r="G208">
        <v>21.29</v>
      </c>
      <c r="H208">
        <v>1845131</v>
      </c>
      <c r="I208">
        <v>735.65</v>
      </c>
      <c r="J208">
        <v>325945.92</v>
      </c>
    </row>
    <row r="209" spans="1:10" x14ac:dyDescent="0.25">
      <c r="A209" s="6">
        <v>41395</v>
      </c>
      <c r="B209">
        <v>428</v>
      </c>
      <c r="C209">
        <v>368</v>
      </c>
      <c r="D209">
        <v>370.45</v>
      </c>
      <c r="E209">
        <v>22.62</v>
      </c>
      <c r="F209">
        <v>19.739999999999998</v>
      </c>
      <c r="G209">
        <v>19.739999999999998</v>
      </c>
      <c r="H209">
        <v>3619047</v>
      </c>
      <c r="I209">
        <v>1461.85</v>
      </c>
      <c r="J209">
        <v>297442.21999999997</v>
      </c>
    </row>
    <row r="210" spans="1:10" x14ac:dyDescent="0.25">
      <c r="A210" s="6">
        <v>41426</v>
      </c>
      <c r="B210">
        <v>392.8</v>
      </c>
      <c r="C210">
        <v>364.05</v>
      </c>
      <c r="D210">
        <v>391.45</v>
      </c>
      <c r="E210">
        <v>20.85</v>
      </c>
      <c r="F210">
        <v>19.63</v>
      </c>
      <c r="G210">
        <v>20.85</v>
      </c>
      <c r="H210">
        <v>3492798</v>
      </c>
      <c r="I210">
        <v>1323.17</v>
      </c>
      <c r="J210">
        <v>314303.57</v>
      </c>
    </row>
    <row r="211" spans="1:10" x14ac:dyDescent="0.25">
      <c r="A211" s="6">
        <v>41456</v>
      </c>
      <c r="B211">
        <v>419.6</v>
      </c>
      <c r="C211">
        <v>369.25</v>
      </c>
      <c r="D211">
        <v>400.95</v>
      </c>
      <c r="E211">
        <v>21.09</v>
      </c>
      <c r="F211">
        <v>20.04</v>
      </c>
      <c r="G211">
        <v>20.36</v>
      </c>
      <c r="H211">
        <v>2309877</v>
      </c>
      <c r="I211">
        <v>937.98</v>
      </c>
      <c r="J211">
        <v>321931.32</v>
      </c>
    </row>
    <row r="212" spans="1:10" x14ac:dyDescent="0.25">
      <c r="A212" s="6">
        <v>41487</v>
      </c>
      <c r="B212">
        <v>429.5</v>
      </c>
      <c r="C212">
        <v>381.8</v>
      </c>
      <c r="D212">
        <v>416.95</v>
      </c>
      <c r="E212">
        <v>21.51</v>
      </c>
      <c r="F212">
        <v>19.84</v>
      </c>
      <c r="G212">
        <v>21.17</v>
      </c>
      <c r="H212">
        <v>2840673</v>
      </c>
      <c r="I212">
        <v>1149.8800000000001</v>
      </c>
      <c r="J212">
        <v>334778.06</v>
      </c>
    </row>
    <row r="213" spans="1:10" x14ac:dyDescent="0.25">
      <c r="A213" s="6">
        <v>41518</v>
      </c>
      <c r="B213">
        <v>450</v>
      </c>
      <c r="C213">
        <v>403.55</v>
      </c>
      <c r="D213">
        <v>432</v>
      </c>
      <c r="E213">
        <v>22.37</v>
      </c>
      <c r="F213">
        <v>20.6</v>
      </c>
      <c r="G213">
        <v>21.94</v>
      </c>
      <c r="H213">
        <v>3046025</v>
      </c>
      <c r="I213">
        <v>1317.55</v>
      </c>
      <c r="J213">
        <v>346862.03</v>
      </c>
    </row>
    <row r="214" spans="1:10" x14ac:dyDescent="0.25">
      <c r="A214" s="6">
        <v>41548</v>
      </c>
      <c r="B214">
        <v>444.4</v>
      </c>
      <c r="C214">
        <v>409</v>
      </c>
      <c r="D214">
        <v>413.95</v>
      </c>
      <c r="E214">
        <v>22.33</v>
      </c>
      <c r="F214">
        <v>20.9</v>
      </c>
      <c r="G214">
        <v>21.02</v>
      </c>
      <c r="H214">
        <v>2176921</v>
      </c>
      <c r="I214">
        <v>919.84</v>
      </c>
      <c r="J214">
        <v>332369.3</v>
      </c>
    </row>
    <row r="215" spans="1:10" x14ac:dyDescent="0.25">
      <c r="A215" s="6">
        <v>41579</v>
      </c>
      <c r="B215">
        <v>429.4</v>
      </c>
      <c r="C215">
        <v>378</v>
      </c>
      <c r="D215">
        <v>391.1</v>
      </c>
      <c r="E215">
        <v>23.39</v>
      </c>
      <c r="F215">
        <v>20.94</v>
      </c>
      <c r="G215">
        <v>21.55</v>
      </c>
      <c r="H215">
        <v>2549250</v>
      </c>
      <c r="I215">
        <v>1027.3</v>
      </c>
      <c r="J215">
        <v>314022.53999999998</v>
      </c>
    </row>
    <row r="216" spans="1:10" x14ac:dyDescent="0.25">
      <c r="A216" s="6">
        <v>41609</v>
      </c>
      <c r="B216">
        <v>409.5</v>
      </c>
      <c r="C216">
        <v>374</v>
      </c>
      <c r="D216">
        <v>400.55</v>
      </c>
      <c r="E216">
        <v>22.33</v>
      </c>
      <c r="F216">
        <v>20.78</v>
      </c>
      <c r="G216">
        <v>22.07</v>
      </c>
      <c r="H216">
        <v>2776819</v>
      </c>
      <c r="I216">
        <v>1092.54</v>
      </c>
      <c r="J216">
        <v>321610.15000000002</v>
      </c>
    </row>
    <row r="217" spans="1:10" x14ac:dyDescent="0.25">
      <c r="A217" s="6">
        <v>41640</v>
      </c>
      <c r="B217">
        <v>425</v>
      </c>
      <c r="C217">
        <v>386.65</v>
      </c>
      <c r="D217">
        <v>410.65</v>
      </c>
      <c r="E217">
        <v>23.26</v>
      </c>
      <c r="F217">
        <v>21.51</v>
      </c>
      <c r="G217">
        <v>22.63</v>
      </c>
      <c r="H217">
        <v>2582202</v>
      </c>
      <c r="I217">
        <v>1055.71</v>
      </c>
      <c r="J217">
        <v>329719.65999999997</v>
      </c>
    </row>
    <row r="218" spans="1:10" x14ac:dyDescent="0.25">
      <c r="A218" s="6">
        <v>41671</v>
      </c>
      <c r="B218">
        <v>423.65</v>
      </c>
      <c r="C218">
        <v>366.7</v>
      </c>
      <c r="D218">
        <v>384.35</v>
      </c>
      <c r="E218">
        <v>24.28</v>
      </c>
      <c r="F218">
        <v>21.39</v>
      </c>
      <c r="G218">
        <v>22.37</v>
      </c>
      <c r="H218">
        <v>6617406</v>
      </c>
      <c r="I218">
        <v>2561.1999999999998</v>
      </c>
      <c r="J218">
        <v>308602.82</v>
      </c>
    </row>
    <row r="219" spans="1:10" x14ac:dyDescent="0.25">
      <c r="A219" s="6">
        <v>41699</v>
      </c>
      <c r="B219">
        <v>401.7</v>
      </c>
      <c r="C219">
        <v>375</v>
      </c>
      <c r="D219">
        <v>383.7</v>
      </c>
      <c r="E219">
        <v>22.96</v>
      </c>
      <c r="F219">
        <v>21.91</v>
      </c>
      <c r="G219">
        <v>22.34</v>
      </c>
      <c r="H219">
        <v>2376910</v>
      </c>
      <c r="I219">
        <v>913.66</v>
      </c>
      <c r="J219">
        <v>308080.92</v>
      </c>
    </row>
    <row r="220" spans="1:10" x14ac:dyDescent="0.25">
      <c r="A220" s="6">
        <v>41730</v>
      </c>
      <c r="B220">
        <v>409.3</v>
      </c>
      <c r="C220">
        <v>380.25</v>
      </c>
      <c r="D220">
        <v>398</v>
      </c>
      <c r="E220">
        <v>23.67</v>
      </c>
      <c r="F220">
        <v>22.25</v>
      </c>
      <c r="G220">
        <v>23.17</v>
      </c>
      <c r="H220">
        <v>4224455</v>
      </c>
      <c r="I220">
        <v>1665.79</v>
      </c>
      <c r="J220">
        <v>319562.7</v>
      </c>
    </row>
    <row r="221" spans="1:10" x14ac:dyDescent="0.25">
      <c r="A221" s="6">
        <v>41760</v>
      </c>
      <c r="B221">
        <v>425</v>
      </c>
      <c r="C221">
        <v>368.7</v>
      </c>
      <c r="D221">
        <v>384.15</v>
      </c>
      <c r="E221">
        <v>23.22</v>
      </c>
      <c r="F221">
        <v>21.57</v>
      </c>
      <c r="G221">
        <v>22.22</v>
      </c>
      <c r="H221">
        <v>4974003</v>
      </c>
      <c r="I221">
        <v>1933.94</v>
      </c>
      <c r="J221">
        <v>308442.23999999999</v>
      </c>
    </row>
    <row r="222" spans="1:10" x14ac:dyDescent="0.25">
      <c r="A222" s="6">
        <v>41791</v>
      </c>
      <c r="B222">
        <v>445</v>
      </c>
      <c r="C222">
        <v>381.9</v>
      </c>
      <c r="D222">
        <v>437.95</v>
      </c>
      <c r="E222">
        <v>25.33</v>
      </c>
      <c r="F222">
        <v>22.33</v>
      </c>
      <c r="G222">
        <v>25.33</v>
      </c>
      <c r="H222">
        <v>5838283</v>
      </c>
      <c r="I222">
        <v>2443.31</v>
      </c>
      <c r="J222">
        <v>351639.41</v>
      </c>
    </row>
    <row r="223" spans="1:10" x14ac:dyDescent="0.25">
      <c r="A223" s="6">
        <v>41821</v>
      </c>
      <c r="B223">
        <v>462.65</v>
      </c>
      <c r="C223">
        <v>425.9</v>
      </c>
      <c r="D223">
        <v>456.3</v>
      </c>
      <c r="E223">
        <v>26.39</v>
      </c>
      <c r="F223">
        <v>24.97</v>
      </c>
      <c r="G223">
        <v>26.39</v>
      </c>
      <c r="H223">
        <v>3188429</v>
      </c>
      <c r="I223">
        <v>1414.86</v>
      </c>
      <c r="J223">
        <v>366373.02</v>
      </c>
    </row>
    <row r="224" spans="1:10" x14ac:dyDescent="0.25">
      <c r="A224" s="6">
        <v>41852</v>
      </c>
      <c r="B224">
        <v>517.1</v>
      </c>
      <c r="C224">
        <v>430.35</v>
      </c>
      <c r="D224">
        <v>514.29999999999995</v>
      </c>
      <c r="E224">
        <v>33.15</v>
      </c>
      <c r="F224">
        <v>28.04</v>
      </c>
      <c r="G224">
        <v>33.15</v>
      </c>
      <c r="H224">
        <v>3212232</v>
      </c>
      <c r="I224">
        <v>1512.07</v>
      </c>
      <c r="J224">
        <v>412942.45</v>
      </c>
    </row>
    <row r="225" spans="1:10" x14ac:dyDescent="0.25">
      <c r="A225" s="6">
        <v>41883</v>
      </c>
      <c r="B225">
        <v>639.04999999999995</v>
      </c>
      <c r="C225">
        <v>515</v>
      </c>
      <c r="D225">
        <v>625.70000000000005</v>
      </c>
      <c r="E225">
        <v>40.590000000000003</v>
      </c>
      <c r="F225">
        <v>34.14</v>
      </c>
      <c r="G225">
        <v>40.33</v>
      </c>
      <c r="H225">
        <v>6540955</v>
      </c>
      <c r="I225">
        <v>3866.82</v>
      </c>
      <c r="J225">
        <v>502387.89</v>
      </c>
    </row>
    <row r="226" spans="1:10" x14ac:dyDescent="0.25">
      <c r="A226" s="6">
        <v>41913</v>
      </c>
      <c r="B226">
        <v>671.95</v>
      </c>
      <c r="C226">
        <v>571.04999999999995</v>
      </c>
      <c r="D226">
        <v>667.1</v>
      </c>
      <c r="E226">
        <v>43</v>
      </c>
      <c r="F226">
        <v>37.15</v>
      </c>
      <c r="G226">
        <v>43</v>
      </c>
      <c r="H226">
        <v>3018933</v>
      </c>
      <c r="I226">
        <v>1840.48</v>
      </c>
      <c r="J226">
        <v>535628.84</v>
      </c>
    </row>
    <row r="227" spans="1:10" x14ac:dyDescent="0.25">
      <c r="A227" s="6">
        <v>41944</v>
      </c>
      <c r="B227">
        <v>670.5</v>
      </c>
      <c r="C227">
        <v>593.25</v>
      </c>
      <c r="D227">
        <v>634.95000000000005</v>
      </c>
      <c r="E227">
        <v>44.15</v>
      </c>
      <c r="F227">
        <v>39.909999999999997</v>
      </c>
      <c r="G227">
        <v>42.29</v>
      </c>
      <c r="H227">
        <v>3683322</v>
      </c>
      <c r="I227">
        <v>2320.38</v>
      </c>
      <c r="J227">
        <v>509814.92</v>
      </c>
    </row>
    <row r="228" spans="1:10" x14ac:dyDescent="0.25">
      <c r="A228" s="6">
        <v>41974</v>
      </c>
      <c r="B228">
        <v>667.55</v>
      </c>
      <c r="C228">
        <v>598.25</v>
      </c>
      <c r="D228">
        <v>625.79999999999995</v>
      </c>
      <c r="E228">
        <v>43.84</v>
      </c>
      <c r="F228">
        <v>40.31</v>
      </c>
      <c r="G228">
        <v>41.68</v>
      </c>
      <c r="H228">
        <v>3441988</v>
      </c>
      <c r="I228">
        <v>2192.83</v>
      </c>
      <c r="J228">
        <v>502468.19</v>
      </c>
    </row>
    <row r="229" spans="1:10" x14ac:dyDescent="0.25">
      <c r="A229" s="6">
        <v>42005</v>
      </c>
      <c r="B229">
        <v>711.45</v>
      </c>
      <c r="C229">
        <v>604.79999999999995</v>
      </c>
      <c r="D229">
        <v>696.05</v>
      </c>
      <c r="E229">
        <v>47.02</v>
      </c>
      <c r="F229">
        <v>40.76</v>
      </c>
      <c r="G229">
        <v>46.36</v>
      </c>
      <c r="H229">
        <v>3150922</v>
      </c>
      <c r="I229">
        <v>2078.2399999999998</v>
      </c>
      <c r="J229">
        <v>558900.61</v>
      </c>
    </row>
    <row r="230" spans="1:10" x14ac:dyDescent="0.25">
      <c r="A230" s="6">
        <v>42036</v>
      </c>
      <c r="B230">
        <v>706</v>
      </c>
      <c r="C230">
        <v>624</v>
      </c>
      <c r="D230">
        <v>681.5</v>
      </c>
      <c r="E230">
        <v>44.9</v>
      </c>
      <c r="F230">
        <v>40.65</v>
      </c>
      <c r="G230">
        <v>43.99</v>
      </c>
      <c r="H230">
        <v>5252889</v>
      </c>
      <c r="I230">
        <v>3489.82</v>
      </c>
      <c r="J230">
        <v>547217.54</v>
      </c>
    </row>
    <row r="231" spans="1:10" x14ac:dyDescent="0.25">
      <c r="A231" s="6">
        <v>42064</v>
      </c>
      <c r="B231">
        <v>752.45</v>
      </c>
      <c r="C231">
        <v>681.45</v>
      </c>
      <c r="D231">
        <v>711.2</v>
      </c>
      <c r="E231">
        <v>47.63</v>
      </c>
      <c r="F231">
        <v>44.79</v>
      </c>
      <c r="G231">
        <v>45.91</v>
      </c>
      <c r="H231">
        <v>3870548</v>
      </c>
      <c r="I231">
        <v>2762.73</v>
      </c>
      <c r="J231">
        <v>571065.46</v>
      </c>
    </row>
    <row r="232" spans="1:10" x14ac:dyDescent="0.25">
      <c r="A232" s="6">
        <v>42095</v>
      </c>
      <c r="B232">
        <v>745.55</v>
      </c>
      <c r="C232">
        <v>619.29999999999995</v>
      </c>
      <c r="D232">
        <v>637.04999999999995</v>
      </c>
      <c r="E232">
        <v>47.54</v>
      </c>
      <c r="F232">
        <v>40.57</v>
      </c>
      <c r="G232">
        <v>41.13</v>
      </c>
      <c r="H232">
        <v>3994108</v>
      </c>
      <c r="I232">
        <v>2756.59</v>
      </c>
      <c r="J232">
        <v>511525.95</v>
      </c>
    </row>
    <row r="233" spans="1:10" x14ac:dyDescent="0.25">
      <c r="A233" s="6">
        <v>42125</v>
      </c>
      <c r="B233">
        <v>696.15</v>
      </c>
      <c r="C233">
        <v>621</v>
      </c>
      <c r="D233">
        <v>650.45000000000005</v>
      </c>
      <c r="E233">
        <v>44.42</v>
      </c>
      <c r="F233">
        <v>40.57</v>
      </c>
      <c r="G233">
        <v>41.99</v>
      </c>
      <c r="H233">
        <v>3651013</v>
      </c>
      <c r="I233">
        <v>2421.35</v>
      </c>
      <c r="J233">
        <v>522285.62</v>
      </c>
    </row>
    <row r="234" spans="1:10" x14ac:dyDescent="0.25">
      <c r="A234" s="6">
        <v>42156</v>
      </c>
      <c r="B234">
        <v>672.6</v>
      </c>
      <c r="C234">
        <v>572</v>
      </c>
      <c r="D234">
        <v>616.29999999999995</v>
      </c>
      <c r="E234">
        <v>34.549999999999997</v>
      </c>
      <c r="F234">
        <v>30.01</v>
      </c>
      <c r="G234">
        <v>32.159999999999997</v>
      </c>
      <c r="H234">
        <v>4294666</v>
      </c>
      <c r="I234">
        <v>2653.1</v>
      </c>
      <c r="J234">
        <v>494944.98</v>
      </c>
    </row>
    <row r="235" spans="1:10" x14ac:dyDescent="0.25">
      <c r="A235" s="6">
        <v>42186</v>
      </c>
      <c r="B235">
        <v>724.75</v>
      </c>
      <c r="C235">
        <v>617</v>
      </c>
      <c r="D235">
        <v>709.2</v>
      </c>
      <c r="E235">
        <v>37.06</v>
      </c>
      <c r="F235">
        <v>32.700000000000003</v>
      </c>
      <c r="G235">
        <v>37.01</v>
      </c>
      <c r="H235">
        <v>2435649</v>
      </c>
      <c r="I235">
        <v>1623.24</v>
      </c>
      <c r="J235">
        <v>569561.93000000005</v>
      </c>
    </row>
    <row r="236" spans="1:10" x14ac:dyDescent="0.25">
      <c r="A236" s="6">
        <v>42217</v>
      </c>
      <c r="B236">
        <v>748</v>
      </c>
      <c r="C236">
        <v>606</v>
      </c>
      <c r="D236">
        <v>681.5</v>
      </c>
      <c r="E236">
        <v>38.64</v>
      </c>
      <c r="F236">
        <v>33.119999999999997</v>
      </c>
      <c r="G236">
        <v>35.56</v>
      </c>
      <c r="H236">
        <v>5267550</v>
      </c>
      <c r="I236">
        <v>3635.14</v>
      </c>
      <c r="J236">
        <v>547315.93000000005</v>
      </c>
    </row>
    <row r="237" spans="1:10" x14ac:dyDescent="0.25">
      <c r="A237" s="6">
        <v>42248</v>
      </c>
      <c r="B237">
        <v>688.75</v>
      </c>
      <c r="C237">
        <v>624.20000000000005</v>
      </c>
      <c r="D237">
        <v>637.79999999999995</v>
      </c>
      <c r="E237">
        <v>34.61</v>
      </c>
      <c r="F237">
        <v>33.21</v>
      </c>
      <c r="G237">
        <v>33.28</v>
      </c>
      <c r="H237">
        <v>3035147</v>
      </c>
      <c r="I237">
        <v>1980.52</v>
      </c>
      <c r="J237">
        <v>512220.25</v>
      </c>
    </row>
    <row r="238" spans="1:10" x14ac:dyDescent="0.25">
      <c r="A238" s="6">
        <v>42278</v>
      </c>
      <c r="B238">
        <v>704.75</v>
      </c>
      <c r="C238">
        <v>633</v>
      </c>
      <c r="D238">
        <v>689.85</v>
      </c>
      <c r="E238">
        <v>36.299999999999997</v>
      </c>
      <c r="F238">
        <v>33.15</v>
      </c>
      <c r="G238">
        <v>36</v>
      </c>
      <c r="H238">
        <v>2776414</v>
      </c>
      <c r="I238">
        <v>1866.52</v>
      </c>
      <c r="J238">
        <v>554021.85</v>
      </c>
    </row>
    <row r="239" spans="1:10" x14ac:dyDescent="0.25">
      <c r="A239" s="6">
        <v>42309</v>
      </c>
      <c r="B239">
        <v>690.5</v>
      </c>
      <c r="C239">
        <v>613.54999999999995</v>
      </c>
      <c r="D239">
        <v>644</v>
      </c>
      <c r="E239">
        <v>33.880000000000003</v>
      </c>
      <c r="F239">
        <v>30.85</v>
      </c>
      <c r="G239">
        <v>32.119999999999997</v>
      </c>
      <c r="H239">
        <v>1957792</v>
      </c>
      <c r="I239">
        <v>1271.53</v>
      </c>
      <c r="J239">
        <v>517199.5</v>
      </c>
    </row>
    <row r="240" spans="1:10" x14ac:dyDescent="0.25">
      <c r="A240" s="6">
        <v>42339</v>
      </c>
      <c r="B240">
        <v>660</v>
      </c>
      <c r="C240">
        <v>620.1</v>
      </c>
      <c r="D240">
        <v>649.5</v>
      </c>
      <c r="E240">
        <v>32.78</v>
      </c>
      <c r="F240">
        <v>31.09</v>
      </c>
      <c r="G240">
        <v>32.4</v>
      </c>
      <c r="H240">
        <v>1284987</v>
      </c>
      <c r="I240">
        <v>828.8</v>
      </c>
      <c r="J240">
        <v>521703.63</v>
      </c>
    </row>
    <row r="241" spans="1:10" x14ac:dyDescent="0.25">
      <c r="A241" s="6">
        <v>42370</v>
      </c>
      <c r="B241">
        <v>658</v>
      </c>
      <c r="C241">
        <v>574</v>
      </c>
      <c r="D241">
        <v>585.70000000000005</v>
      </c>
      <c r="E241">
        <v>32.659999999999997</v>
      </c>
      <c r="F241">
        <v>28.83</v>
      </c>
      <c r="G241">
        <v>29.22</v>
      </c>
      <c r="H241">
        <v>1830079</v>
      </c>
      <c r="I241">
        <v>1108.32</v>
      </c>
      <c r="J241">
        <v>470505.69</v>
      </c>
    </row>
    <row r="242" spans="1:10" x14ac:dyDescent="0.25">
      <c r="A242" s="6">
        <v>42401</v>
      </c>
      <c r="B242">
        <v>606.35</v>
      </c>
      <c r="C242">
        <v>505.55</v>
      </c>
      <c r="D242">
        <v>515</v>
      </c>
      <c r="E242">
        <v>30.45</v>
      </c>
      <c r="F242">
        <v>26.17</v>
      </c>
      <c r="G242">
        <v>26.23</v>
      </c>
      <c r="H242">
        <v>4052847</v>
      </c>
      <c r="I242">
        <v>2195.61</v>
      </c>
      <c r="J242">
        <v>413737.76</v>
      </c>
    </row>
    <row r="243" spans="1:10" x14ac:dyDescent="0.25">
      <c r="A243" s="6">
        <v>42430</v>
      </c>
      <c r="B243">
        <v>549.5</v>
      </c>
      <c r="C243">
        <v>495.2</v>
      </c>
      <c r="D243">
        <v>512.20000000000005</v>
      </c>
      <c r="E243">
        <v>27.46</v>
      </c>
      <c r="F243">
        <v>25.69</v>
      </c>
      <c r="G243">
        <v>26.09</v>
      </c>
      <c r="H243">
        <v>4956430</v>
      </c>
      <c r="I243">
        <v>2607.2600000000002</v>
      </c>
      <c r="J243">
        <v>411493.43</v>
      </c>
    </row>
    <row r="244" spans="1:10" x14ac:dyDescent="0.25">
      <c r="A244" s="6">
        <v>42461</v>
      </c>
      <c r="B244">
        <v>544.75</v>
      </c>
      <c r="C244">
        <v>497.5</v>
      </c>
      <c r="D244">
        <v>537</v>
      </c>
      <c r="E244">
        <v>27.52</v>
      </c>
      <c r="F244">
        <v>25.6</v>
      </c>
      <c r="G244">
        <v>27.35</v>
      </c>
      <c r="H244">
        <v>2880748</v>
      </c>
      <c r="I244">
        <v>1500.64</v>
      </c>
      <c r="J244">
        <v>431456.19</v>
      </c>
    </row>
    <row r="245" spans="1:10" x14ac:dyDescent="0.25">
      <c r="A245" s="6">
        <v>42491</v>
      </c>
      <c r="B245">
        <v>547</v>
      </c>
      <c r="C245">
        <v>458.25</v>
      </c>
      <c r="D245">
        <v>472.4</v>
      </c>
      <c r="E245">
        <v>31.1</v>
      </c>
      <c r="F245">
        <v>26.87</v>
      </c>
      <c r="G245">
        <v>27.15</v>
      </c>
      <c r="H245">
        <v>4286603</v>
      </c>
      <c r="I245">
        <v>2126.09</v>
      </c>
      <c r="J245">
        <v>379605.8</v>
      </c>
    </row>
    <row r="246" spans="1:10" x14ac:dyDescent="0.25">
      <c r="A246" s="6">
        <v>42522</v>
      </c>
      <c r="B246">
        <v>506.8</v>
      </c>
      <c r="C246">
        <v>459.5</v>
      </c>
      <c r="D246">
        <v>501.45</v>
      </c>
      <c r="E246">
        <v>28.82</v>
      </c>
      <c r="F246">
        <v>26.73</v>
      </c>
      <c r="G246">
        <v>28.82</v>
      </c>
      <c r="H246">
        <v>4783995</v>
      </c>
      <c r="I246">
        <v>2292.42</v>
      </c>
      <c r="J246">
        <v>402967.62</v>
      </c>
    </row>
    <row r="247" spans="1:10" x14ac:dyDescent="0.25">
      <c r="A247" s="6">
        <v>42552</v>
      </c>
      <c r="B247">
        <v>536.45000000000005</v>
      </c>
      <c r="C247">
        <v>499.8</v>
      </c>
      <c r="D247">
        <v>528.15</v>
      </c>
      <c r="E247">
        <v>30.36</v>
      </c>
      <c r="F247">
        <v>29.07</v>
      </c>
      <c r="G247">
        <v>30.36</v>
      </c>
      <c r="H247">
        <v>3297528</v>
      </c>
      <c r="I247">
        <v>1709.82</v>
      </c>
      <c r="J247">
        <v>424426.87</v>
      </c>
    </row>
    <row r="248" spans="1:10" x14ac:dyDescent="0.25">
      <c r="A248" s="6">
        <v>42583</v>
      </c>
      <c r="B248">
        <v>586.5</v>
      </c>
      <c r="C248">
        <v>509</v>
      </c>
      <c r="D248">
        <v>572.6</v>
      </c>
      <c r="E248">
        <v>46.96</v>
      </c>
      <c r="F248">
        <v>42.08</v>
      </c>
      <c r="G248">
        <v>46.63</v>
      </c>
      <c r="H248">
        <v>4884916</v>
      </c>
      <c r="I248">
        <v>2675.22</v>
      </c>
      <c r="J248">
        <v>460147.36</v>
      </c>
    </row>
    <row r="249" spans="1:10" x14ac:dyDescent="0.25">
      <c r="A249" s="6">
        <v>42614</v>
      </c>
      <c r="B249">
        <v>617.70000000000005</v>
      </c>
      <c r="C249">
        <v>562.04999999999995</v>
      </c>
      <c r="D249">
        <v>580.25</v>
      </c>
      <c r="E249">
        <v>49.81</v>
      </c>
      <c r="F249">
        <v>46.37</v>
      </c>
      <c r="G249">
        <v>47.29</v>
      </c>
      <c r="H249">
        <v>4158380</v>
      </c>
      <c r="I249">
        <v>2446.7199999999998</v>
      </c>
      <c r="J249">
        <v>466643.13</v>
      </c>
    </row>
    <row r="250" spans="1:10" x14ac:dyDescent="0.25">
      <c r="A250" s="6">
        <v>42644</v>
      </c>
      <c r="B250">
        <v>604</v>
      </c>
      <c r="C250">
        <v>566.1</v>
      </c>
      <c r="D250">
        <v>577.35</v>
      </c>
      <c r="E250">
        <v>48.52</v>
      </c>
      <c r="F250">
        <v>46.43</v>
      </c>
      <c r="G250">
        <v>47.06</v>
      </c>
      <c r="H250">
        <v>2777052</v>
      </c>
      <c r="I250">
        <v>1627.56</v>
      </c>
      <c r="J250">
        <v>464313.91</v>
      </c>
    </row>
    <row r="251" spans="1:10" x14ac:dyDescent="0.25">
      <c r="A251" s="6">
        <v>42675</v>
      </c>
      <c r="B251">
        <v>579.20000000000005</v>
      </c>
      <c r="C251">
        <v>487.35</v>
      </c>
      <c r="D251">
        <v>566.54999999999995</v>
      </c>
      <c r="E251">
        <v>50.55</v>
      </c>
      <c r="F251">
        <v>46.75</v>
      </c>
      <c r="G251">
        <v>50.15</v>
      </c>
      <c r="H251">
        <v>2813426</v>
      </c>
      <c r="I251">
        <v>1555.75</v>
      </c>
      <c r="J251">
        <v>455657.46</v>
      </c>
    </row>
    <row r="252" spans="1:10" x14ac:dyDescent="0.25">
      <c r="A252" s="6">
        <v>42705</v>
      </c>
      <c r="B252">
        <v>588.9</v>
      </c>
      <c r="C252">
        <v>548.29999999999995</v>
      </c>
      <c r="D252">
        <v>568.20000000000005</v>
      </c>
      <c r="E252">
        <v>51.59</v>
      </c>
      <c r="F252">
        <v>49.04</v>
      </c>
      <c r="G252">
        <v>50.3</v>
      </c>
      <c r="H252">
        <v>2074836</v>
      </c>
      <c r="I252">
        <v>1181.94</v>
      </c>
      <c r="J252">
        <v>457056.89</v>
      </c>
    </row>
    <row r="253" spans="1:10" x14ac:dyDescent="0.25">
      <c r="A253" s="6">
        <v>42736</v>
      </c>
      <c r="B253">
        <v>595</v>
      </c>
      <c r="C253">
        <v>562.65</v>
      </c>
      <c r="D253">
        <v>574.25</v>
      </c>
      <c r="E253">
        <v>52</v>
      </c>
      <c r="F253">
        <v>50.1</v>
      </c>
      <c r="G253">
        <v>50.84</v>
      </c>
      <c r="H253">
        <v>1501254</v>
      </c>
      <c r="I253">
        <v>869.31</v>
      </c>
      <c r="J253">
        <v>461945.1</v>
      </c>
    </row>
    <row r="254" spans="1:10" x14ac:dyDescent="0.25">
      <c r="A254" s="6">
        <v>42767</v>
      </c>
      <c r="B254">
        <v>621.9</v>
      </c>
      <c r="C254">
        <v>566.54999999999995</v>
      </c>
      <c r="D254">
        <v>583.20000000000005</v>
      </c>
      <c r="E254">
        <v>49.74</v>
      </c>
      <c r="F254">
        <v>46.87</v>
      </c>
      <c r="G254">
        <v>47.69</v>
      </c>
      <c r="H254">
        <v>2369979</v>
      </c>
      <c r="I254">
        <v>1408.6</v>
      </c>
      <c r="J254">
        <v>469167.92</v>
      </c>
    </row>
    <row r="255" spans="1:10" x14ac:dyDescent="0.25">
      <c r="A255" s="6">
        <v>42795</v>
      </c>
      <c r="B255">
        <v>607.85</v>
      </c>
      <c r="C255">
        <v>575</v>
      </c>
      <c r="D255">
        <v>592.29999999999995</v>
      </c>
      <c r="E255">
        <v>49.06</v>
      </c>
      <c r="F255">
        <v>48.01</v>
      </c>
      <c r="G255">
        <v>48.43</v>
      </c>
      <c r="H255">
        <v>3451522</v>
      </c>
      <c r="I255">
        <v>2050.12</v>
      </c>
      <c r="J255">
        <v>476511.32</v>
      </c>
    </row>
    <row r="256" spans="1:10" x14ac:dyDescent="0.25">
      <c r="A256" s="6">
        <v>42826</v>
      </c>
      <c r="B256">
        <v>600.54999999999995</v>
      </c>
      <c r="C256">
        <v>545.75</v>
      </c>
      <c r="D256">
        <v>556.79999999999995</v>
      </c>
      <c r="E256">
        <v>48.46</v>
      </c>
      <c r="F256">
        <v>45.21</v>
      </c>
      <c r="G256">
        <v>45.53</v>
      </c>
      <c r="H256">
        <v>5727087</v>
      </c>
      <c r="I256">
        <v>3330.28</v>
      </c>
      <c r="J256">
        <v>447973.26</v>
      </c>
    </row>
    <row r="257" spans="1:10" x14ac:dyDescent="0.25">
      <c r="A257" s="6">
        <v>42856</v>
      </c>
      <c r="B257">
        <v>571.65</v>
      </c>
      <c r="C257">
        <v>479</v>
      </c>
      <c r="D257">
        <v>514.6</v>
      </c>
      <c r="E257">
        <v>46.75</v>
      </c>
      <c r="F257">
        <v>40.56</v>
      </c>
      <c r="G257">
        <v>42.46</v>
      </c>
      <c r="H257">
        <v>5761839</v>
      </c>
      <c r="I257">
        <v>3062.91</v>
      </c>
      <c r="J257">
        <v>414025.35</v>
      </c>
    </row>
    <row r="258" spans="1:10" x14ac:dyDescent="0.25">
      <c r="A258" s="6">
        <v>42887</v>
      </c>
      <c r="B258">
        <v>558</v>
      </c>
      <c r="C258">
        <v>513.70000000000005</v>
      </c>
      <c r="D258">
        <v>554.35</v>
      </c>
      <c r="E258">
        <v>45.75</v>
      </c>
      <c r="F258">
        <v>42.51</v>
      </c>
      <c r="G258">
        <v>45.75</v>
      </c>
      <c r="H258">
        <v>3098422</v>
      </c>
      <c r="I258">
        <v>1676.43</v>
      </c>
      <c r="J258">
        <v>446006.52</v>
      </c>
    </row>
    <row r="259" spans="1:10" x14ac:dyDescent="0.25">
      <c r="A259" s="6">
        <v>42917</v>
      </c>
      <c r="B259">
        <v>580.79999999999995</v>
      </c>
      <c r="C259">
        <v>536.1</v>
      </c>
      <c r="D259">
        <v>558.65</v>
      </c>
      <c r="E259">
        <v>47.44</v>
      </c>
      <c r="F259">
        <v>44.42</v>
      </c>
      <c r="G259">
        <v>46.11</v>
      </c>
      <c r="H259">
        <v>2781000</v>
      </c>
      <c r="I259">
        <v>1535.53</v>
      </c>
      <c r="J259">
        <v>449530.7</v>
      </c>
    </row>
    <row r="260" spans="1:10" x14ac:dyDescent="0.25">
      <c r="A260" s="6">
        <v>42948</v>
      </c>
      <c r="B260">
        <v>594.04999999999995</v>
      </c>
      <c r="C260">
        <v>526.29999999999995</v>
      </c>
      <c r="D260">
        <v>571.70000000000005</v>
      </c>
      <c r="E260">
        <v>49.71</v>
      </c>
      <c r="F260">
        <v>45.71</v>
      </c>
      <c r="G260">
        <v>48.15</v>
      </c>
      <c r="H260">
        <v>2295874</v>
      </c>
      <c r="I260">
        <v>1297.0999999999999</v>
      </c>
      <c r="J260">
        <v>460038.61</v>
      </c>
    </row>
    <row r="261" spans="1:10" x14ac:dyDescent="0.25">
      <c r="A261" s="6">
        <v>42979</v>
      </c>
      <c r="B261">
        <v>598.79999999999995</v>
      </c>
      <c r="C261">
        <v>543.9</v>
      </c>
      <c r="D261">
        <v>584.95000000000005</v>
      </c>
      <c r="E261">
        <v>49.82</v>
      </c>
      <c r="F261">
        <v>46.38</v>
      </c>
      <c r="G261">
        <v>49.27</v>
      </c>
      <c r="H261">
        <v>2019622</v>
      </c>
      <c r="I261">
        <v>1153.75</v>
      </c>
      <c r="J261">
        <v>470705.07</v>
      </c>
    </row>
    <row r="262" spans="1:10" x14ac:dyDescent="0.25">
      <c r="A262" s="6">
        <v>43009</v>
      </c>
      <c r="B262">
        <v>633.95000000000005</v>
      </c>
      <c r="C262">
        <v>576.9</v>
      </c>
      <c r="D262">
        <v>625.70000000000005</v>
      </c>
      <c r="E262">
        <v>53.17</v>
      </c>
      <c r="F262">
        <v>48.89</v>
      </c>
      <c r="G262">
        <v>52.7</v>
      </c>
      <c r="H262">
        <v>1926318</v>
      </c>
      <c r="I262">
        <v>1167.8</v>
      </c>
      <c r="J262">
        <v>503496.3</v>
      </c>
    </row>
    <row r="263" spans="1:10" x14ac:dyDescent="0.25">
      <c r="A263" s="6">
        <v>43040</v>
      </c>
      <c r="B263">
        <v>663</v>
      </c>
      <c r="C263">
        <v>589.85</v>
      </c>
      <c r="D263">
        <v>600.35</v>
      </c>
      <c r="E263">
        <v>44.23</v>
      </c>
      <c r="F263">
        <v>40.03</v>
      </c>
      <c r="G263">
        <v>40.53</v>
      </c>
      <c r="H263">
        <v>4081200</v>
      </c>
      <c r="I263">
        <v>2526.31</v>
      </c>
      <c r="J263">
        <v>483174.96</v>
      </c>
    </row>
    <row r="264" spans="1:10" x14ac:dyDescent="0.25">
      <c r="A264" s="6">
        <v>43070</v>
      </c>
      <c r="B264">
        <v>623.79999999999995</v>
      </c>
      <c r="C264">
        <v>572.29999999999995</v>
      </c>
      <c r="D264">
        <v>607.15</v>
      </c>
      <c r="E264">
        <v>41.34</v>
      </c>
      <c r="F264">
        <v>38.880000000000003</v>
      </c>
      <c r="G264">
        <v>40.99</v>
      </c>
      <c r="H264">
        <v>1605315</v>
      </c>
      <c r="I264">
        <v>961.29</v>
      </c>
      <c r="J264">
        <v>488722.17</v>
      </c>
    </row>
    <row r="265" spans="1:10" x14ac:dyDescent="0.25">
      <c r="A265" s="6">
        <v>43101</v>
      </c>
      <c r="B265">
        <v>630.6</v>
      </c>
      <c r="C265">
        <v>587.1</v>
      </c>
      <c r="D265">
        <v>587.45000000000005</v>
      </c>
      <c r="E265">
        <v>42.04</v>
      </c>
      <c r="F265">
        <v>39.659999999999997</v>
      </c>
      <c r="G265">
        <v>39.659999999999997</v>
      </c>
      <c r="H265">
        <v>3644999</v>
      </c>
      <c r="I265">
        <v>2201.2800000000002</v>
      </c>
      <c r="J265">
        <v>472894.37</v>
      </c>
    </row>
    <row r="266" spans="1:10" x14ac:dyDescent="0.25">
      <c r="A266" s="6">
        <v>43132</v>
      </c>
      <c r="B266">
        <v>634</v>
      </c>
      <c r="C266">
        <v>554.6</v>
      </c>
      <c r="D266">
        <v>589.35</v>
      </c>
      <c r="E266">
        <v>39.43</v>
      </c>
      <c r="F266">
        <v>35.869999999999997</v>
      </c>
      <c r="G266">
        <v>37.369999999999997</v>
      </c>
      <c r="H266">
        <v>4043911</v>
      </c>
      <c r="I266">
        <v>2395.62</v>
      </c>
      <c r="J266">
        <v>474485.13</v>
      </c>
    </row>
    <row r="267" spans="1:10" x14ac:dyDescent="0.25">
      <c r="A267" s="6">
        <v>43160</v>
      </c>
      <c r="B267">
        <v>594.9</v>
      </c>
      <c r="C267">
        <v>523</v>
      </c>
      <c r="D267">
        <v>543.25</v>
      </c>
      <c r="E267">
        <v>36.96</v>
      </c>
      <c r="F267">
        <v>34.07</v>
      </c>
      <c r="G267">
        <v>34.450000000000003</v>
      </c>
      <c r="H267">
        <v>3341924</v>
      </c>
      <c r="I267">
        <v>1862.54</v>
      </c>
      <c r="J267">
        <v>437380.99</v>
      </c>
    </row>
    <row r="268" spans="1:10" x14ac:dyDescent="0.25">
      <c r="A268" s="6">
        <v>43191</v>
      </c>
      <c r="B268">
        <v>608.4</v>
      </c>
      <c r="C268">
        <v>545</v>
      </c>
      <c r="D268">
        <v>606.65</v>
      </c>
      <c r="E268">
        <v>38.47</v>
      </c>
      <c r="F268">
        <v>35.17</v>
      </c>
      <c r="G268">
        <v>38.47</v>
      </c>
      <c r="H268">
        <v>3159949</v>
      </c>
      <c r="I268">
        <v>1827.04</v>
      </c>
      <c r="J268">
        <v>488425.54</v>
      </c>
    </row>
    <row r="269" spans="1:10" x14ac:dyDescent="0.25">
      <c r="A269" s="6">
        <v>43221</v>
      </c>
      <c r="B269">
        <v>621.65</v>
      </c>
      <c r="C269">
        <v>508.1</v>
      </c>
      <c r="D269">
        <v>524.5</v>
      </c>
      <c r="E269">
        <v>33.46</v>
      </c>
      <c r="F269">
        <v>28.5</v>
      </c>
      <c r="G269">
        <v>28.76</v>
      </c>
      <c r="H269">
        <v>4278239</v>
      </c>
      <c r="I269">
        <v>2354.69</v>
      </c>
      <c r="J269">
        <v>422296.06</v>
      </c>
    </row>
    <row r="270" spans="1:10" x14ac:dyDescent="0.25">
      <c r="A270" s="6">
        <v>43252</v>
      </c>
      <c r="B270">
        <v>622.1</v>
      </c>
      <c r="C270">
        <v>517.79999999999995</v>
      </c>
      <c r="D270">
        <v>614.95000000000005</v>
      </c>
      <c r="E270">
        <v>33.72</v>
      </c>
      <c r="F270">
        <v>28.5</v>
      </c>
      <c r="G270">
        <v>33.72</v>
      </c>
      <c r="H270">
        <v>6616329</v>
      </c>
      <c r="I270">
        <v>3684.34</v>
      </c>
      <c r="J270">
        <v>495152.32</v>
      </c>
    </row>
    <row r="271" spans="1:10" x14ac:dyDescent="0.25">
      <c r="A271" s="6">
        <v>43282</v>
      </c>
      <c r="B271">
        <v>649.25</v>
      </c>
      <c r="C271">
        <v>603</v>
      </c>
      <c r="D271">
        <v>639.75</v>
      </c>
      <c r="E271">
        <v>35.11</v>
      </c>
      <c r="F271">
        <v>33.51</v>
      </c>
      <c r="G271">
        <v>35.08</v>
      </c>
      <c r="H271">
        <v>3184143</v>
      </c>
      <c r="I271">
        <v>2000</v>
      </c>
      <c r="J271">
        <v>515137.45</v>
      </c>
    </row>
    <row r="272" spans="1:10" x14ac:dyDescent="0.25">
      <c r="A272" s="6">
        <v>43313</v>
      </c>
      <c r="B272">
        <v>677.5</v>
      </c>
      <c r="C272">
        <v>614.25</v>
      </c>
      <c r="D272">
        <v>660.05</v>
      </c>
      <c r="E272">
        <v>33.22</v>
      </c>
      <c r="F272">
        <v>31.16</v>
      </c>
      <c r="G272">
        <v>33.22</v>
      </c>
      <c r="H272">
        <v>4641296</v>
      </c>
      <c r="I272">
        <v>2987.42</v>
      </c>
      <c r="J272">
        <v>531483.35</v>
      </c>
    </row>
    <row r="273" spans="1:16" x14ac:dyDescent="0.25">
      <c r="A273" s="6">
        <v>43344</v>
      </c>
      <c r="B273">
        <v>678</v>
      </c>
      <c r="C273">
        <v>638</v>
      </c>
      <c r="D273">
        <v>653.29999999999995</v>
      </c>
      <c r="E273">
        <v>33.770000000000003</v>
      </c>
      <c r="F273">
        <v>32.35</v>
      </c>
      <c r="G273">
        <v>32.880000000000003</v>
      </c>
      <c r="H273">
        <v>3060262</v>
      </c>
      <c r="I273">
        <v>2023.32</v>
      </c>
      <c r="J273">
        <v>526055.36</v>
      </c>
      <c r="L273" s="7"/>
      <c r="M273" s="7"/>
      <c r="N273" s="7"/>
      <c r="O273" s="7"/>
      <c r="P273" s="7"/>
    </row>
    <row r="274" spans="1:16" x14ac:dyDescent="0.25">
      <c r="A274" s="6">
        <v>43374</v>
      </c>
      <c r="B274">
        <v>663.45</v>
      </c>
      <c r="C274">
        <v>598.65</v>
      </c>
      <c r="D274">
        <v>627.9</v>
      </c>
      <c r="E274">
        <v>32.93</v>
      </c>
      <c r="F274">
        <v>30.37</v>
      </c>
      <c r="G274">
        <v>31.6</v>
      </c>
      <c r="H274">
        <v>3982046</v>
      </c>
      <c r="I274">
        <v>2533.35</v>
      </c>
      <c r="J274">
        <v>505617.82</v>
      </c>
    </row>
    <row r="275" spans="1:16" x14ac:dyDescent="0.25">
      <c r="A275" s="6">
        <v>43405</v>
      </c>
      <c r="B275">
        <v>631</v>
      </c>
      <c r="C275">
        <v>512.15</v>
      </c>
      <c r="D275">
        <v>539.9</v>
      </c>
      <c r="E275">
        <v>30.96</v>
      </c>
      <c r="F275">
        <v>25.89</v>
      </c>
      <c r="G275">
        <v>27.14</v>
      </c>
      <c r="H275">
        <v>3975632</v>
      </c>
      <c r="I275">
        <v>2163.9499999999998</v>
      </c>
      <c r="J275">
        <v>434845.52</v>
      </c>
    </row>
    <row r="276" spans="1:16" x14ac:dyDescent="0.25">
      <c r="A276" s="6">
        <v>43435</v>
      </c>
      <c r="B276">
        <v>548.6</v>
      </c>
      <c r="C276">
        <v>503.95</v>
      </c>
      <c r="D276">
        <v>520</v>
      </c>
      <c r="E276">
        <v>27.46</v>
      </c>
      <c r="F276">
        <v>25.79</v>
      </c>
      <c r="G276">
        <v>26.15</v>
      </c>
      <c r="H276">
        <v>2159788</v>
      </c>
      <c r="I276">
        <v>1130.3699999999999</v>
      </c>
      <c r="J276">
        <v>418947.1</v>
      </c>
    </row>
    <row r="277" spans="1:16" x14ac:dyDescent="0.25">
      <c r="A277" s="6">
        <v>43466</v>
      </c>
      <c r="B277">
        <v>524</v>
      </c>
      <c r="C277">
        <v>483.75</v>
      </c>
      <c r="D277">
        <v>516.25</v>
      </c>
      <c r="E277">
        <v>26.3</v>
      </c>
      <c r="F277">
        <v>24.74</v>
      </c>
      <c r="G277">
        <v>25.96</v>
      </c>
      <c r="H277">
        <v>1742780</v>
      </c>
      <c r="I277">
        <v>885.46</v>
      </c>
      <c r="J277">
        <v>415939.77</v>
      </c>
    </row>
    <row r="278" spans="1:16" x14ac:dyDescent="0.25">
      <c r="A278" s="6">
        <v>43497</v>
      </c>
      <c r="B278">
        <v>557.95000000000005</v>
      </c>
      <c r="C278">
        <v>501.25</v>
      </c>
      <c r="D278">
        <v>554.85</v>
      </c>
      <c r="E278">
        <v>30.22</v>
      </c>
      <c r="F278">
        <v>27.71</v>
      </c>
      <c r="G278">
        <v>30.22</v>
      </c>
      <c r="H278">
        <v>2799226</v>
      </c>
      <c r="I278">
        <v>1498.37</v>
      </c>
      <c r="J278">
        <v>447042.12</v>
      </c>
    </row>
    <row r="279" spans="1:16" x14ac:dyDescent="0.25">
      <c r="A279" s="6">
        <v>43525</v>
      </c>
      <c r="B279">
        <v>557</v>
      </c>
      <c r="C279">
        <v>516.65</v>
      </c>
      <c r="D279">
        <v>529.29999999999995</v>
      </c>
      <c r="E279">
        <v>30.05</v>
      </c>
      <c r="F279">
        <v>28.61</v>
      </c>
      <c r="G279">
        <v>28.83</v>
      </c>
      <c r="H279">
        <v>5294355</v>
      </c>
      <c r="I279">
        <v>2817.95</v>
      </c>
      <c r="J279">
        <v>426457.68</v>
      </c>
    </row>
    <row r="280" spans="1:16" x14ac:dyDescent="0.25">
      <c r="A280" s="6">
        <v>43556</v>
      </c>
      <c r="B280">
        <v>575.65</v>
      </c>
      <c r="C280">
        <v>515.9</v>
      </c>
      <c r="D280">
        <v>564.25</v>
      </c>
      <c r="E280">
        <v>30.96</v>
      </c>
      <c r="F280">
        <v>28.34</v>
      </c>
      <c r="G280">
        <v>30.74</v>
      </c>
      <c r="H280">
        <v>8011573</v>
      </c>
      <c r="I280">
        <v>4282.1499999999996</v>
      </c>
      <c r="J280">
        <v>454618.08</v>
      </c>
    </row>
    <row r="281" spans="1:16" x14ac:dyDescent="0.25">
      <c r="A281" s="6">
        <v>43586</v>
      </c>
      <c r="B281">
        <v>585.5</v>
      </c>
      <c r="C281">
        <v>530.29999999999995</v>
      </c>
      <c r="D281">
        <v>559.1</v>
      </c>
      <c r="E281">
        <v>24.68</v>
      </c>
      <c r="F281">
        <v>23.21</v>
      </c>
      <c r="G281">
        <v>23.86</v>
      </c>
      <c r="H281">
        <v>3071978</v>
      </c>
      <c r="I281">
        <v>1725.24</v>
      </c>
      <c r="J281">
        <v>450490.4</v>
      </c>
    </row>
    <row r="282" spans="1:16" x14ac:dyDescent="0.25">
      <c r="A282" s="6">
        <v>43617</v>
      </c>
      <c r="B282">
        <v>574.29999999999995</v>
      </c>
      <c r="C282">
        <v>529</v>
      </c>
      <c r="D282">
        <v>552.45000000000005</v>
      </c>
      <c r="E282">
        <v>24.25</v>
      </c>
      <c r="F282">
        <v>22.77</v>
      </c>
      <c r="G282">
        <v>23.57</v>
      </c>
      <c r="H282">
        <v>980623</v>
      </c>
      <c r="I282">
        <v>543.57000000000005</v>
      </c>
      <c r="J282">
        <v>445179.91</v>
      </c>
    </row>
    <row r="283" spans="1:16" x14ac:dyDescent="0.25">
      <c r="A283" s="6">
        <v>43647</v>
      </c>
      <c r="B283">
        <v>566.04999999999995</v>
      </c>
      <c r="C283">
        <v>506.4</v>
      </c>
      <c r="D283">
        <v>520.95000000000005</v>
      </c>
      <c r="E283">
        <v>23.79</v>
      </c>
      <c r="F283">
        <v>22.14</v>
      </c>
      <c r="G283">
        <v>22.23</v>
      </c>
      <c r="H283">
        <v>1143664</v>
      </c>
      <c r="I283">
        <v>618.1</v>
      </c>
      <c r="J283">
        <v>419827.36</v>
      </c>
    </row>
    <row r="284" spans="1:16" x14ac:dyDescent="0.25">
      <c r="A284" s="6">
        <v>43678</v>
      </c>
      <c r="B284">
        <v>526.5</v>
      </c>
      <c r="C284">
        <v>449.5</v>
      </c>
      <c r="D284">
        <v>472.55</v>
      </c>
      <c r="E284">
        <v>19.079999999999998</v>
      </c>
      <c r="F284">
        <v>17.03</v>
      </c>
      <c r="G284">
        <v>17.38</v>
      </c>
      <c r="H284">
        <v>2668292</v>
      </c>
      <c r="I284">
        <v>1298.73</v>
      </c>
      <c r="J284">
        <v>380853.85</v>
      </c>
    </row>
    <row r="285" spans="1:16" x14ac:dyDescent="0.25">
      <c r="A285" s="6">
        <v>43709</v>
      </c>
      <c r="B285">
        <v>482.55</v>
      </c>
      <c r="C285">
        <v>418</v>
      </c>
      <c r="D285">
        <v>425.05</v>
      </c>
      <c r="E285">
        <v>17.59</v>
      </c>
      <c r="F285">
        <v>15.63</v>
      </c>
      <c r="G285">
        <v>15.63</v>
      </c>
      <c r="H285">
        <v>1341229</v>
      </c>
      <c r="I285">
        <v>605.75</v>
      </c>
      <c r="J285">
        <v>342623.24</v>
      </c>
    </row>
    <row r="286" spans="1:16" x14ac:dyDescent="0.25">
      <c r="A286" s="6">
        <v>43739</v>
      </c>
      <c r="B286">
        <v>480</v>
      </c>
      <c r="C286">
        <v>389.55</v>
      </c>
      <c r="D286">
        <v>467.15</v>
      </c>
      <c r="E286">
        <v>17.399999999999999</v>
      </c>
      <c r="F286">
        <v>15.02</v>
      </c>
      <c r="G286">
        <v>17.18</v>
      </c>
      <c r="H286">
        <v>2748385</v>
      </c>
      <c r="I286">
        <v>1186.48</v>
      </c>
      <c r="J286">
        <v>376572.76</v>
      </c>
    </row>
    <row r="287" spans="1:16" x14ac:dyDescent="0.25">
      <c r="A287" s="6">
        <v>43770</v>
      </c>
      <c r="B287">
        <v>492</v>
      </c>
      <c r="C287">
        <v>435.6</v>
      </c>
      <c r="D287">
        <v>466.6</v>
      </c>
      <c r="E287">
        <v>16.579999999999998</v>
      </c>
      <c r="F287">
        <v>15.31</v>
      </c>
      <c r="G287">
        <v>15.93</v>
      </c>
      <c r="H287">
        <v>10297388</v>
      </c>
      <c r="I287">
        <v>4707.8900000000003</v>
      </c>
      <c r="J287">
        <v>376184.64</v>
      </c>
    </row>
    <row r="288" spans="1:16" x14ac:dyDescent="0.25">
      <c r="A288" s="6">
        <v>43800</v>
      </c>
      <c r="B288">
        <v>487</v>
      </c>
      <c r="C288">
        <v>444.55</v>
      </c>
      <c r="D288">
        <v>478.45</v>
      </c>
      <c r="E288">
        <v>16.440000000000001</v>
      </c>
      <c r="F288">
        <v>15.29</v>
      </c>
      <c r="G288">
        <v>16.34</v>
      </c>
      <c r="H288">
        <v>1646369</v>
      </c>
      <c r="I288">
        <v>761.48</v>
      </c>
      <c r="J288">
        <v>385739.59</v>
      </c>
    </row>
    <row r="289" spans="1:10" x14ac:dyDescent="0.25">
      <c r="A289" s="6">
        <v>43831</v>
      </c>
      <c r="B289">
        <v>487.25</v>
      </c>
      <c r="C289">
        <v>442.4</v>
      </c>
      <c r="D289">
        <v>446.9</v>
      </c>
      <c r="E289">
        <v>16.54</v>
      </c>
      <c r="F289">
        <v>15.26</v>
      </c>
      <c r="G289">
        <v>15.26</v>
      </c>
      <c r="H289">
        <v>1469417</v>
      </c>
      <c r="I289">
        <v>687.91</v>
      </c>
      <c r="J289">
        <v>360305.72</v>
      </c>
    </row>
    <row r="290" spans="1:10" x14ac:dyDescent="0.25">
      <c r="A290" s="6">
        <v>43862</v>
      </c>
      <c r="B290">
        <v>462.85</v>
      </c>
      <c r="C290">
        <v>398</v>
      </c>
      <c r="D290">
        <v>401.45</v>
      </c>
      <c r="E290">
        <v>15.48</v>
      </c>
      <c r="F290">
        <v>13.79</v>
      </c>
      <c r="G290">
        <v>13.79</v>
      </c>
      <c r="H290">
        <v>2427844</v>
      </c>
      <c r="I290">
        <v>1058.5</v>
      </c>
      <c r="J290">
        <v>323662.40999999997</v>
      </c>
    </row>
    <row r="291" spans="1:10" x14ac:dyDescent="0.25">
      <c r="A291" s="6">
        <v>43891</v>
      </c>
      <c r="B291">
        <v>471</v>
      </c>
      <c r="C291">
        <v>356.75</v>
      </c>
      <c r="D291">
        <v>423</v>
      </c>
      <c r="E291">
        <v>15.37</v>
      </c>
      <c r="F291">
        <v>12.86</v>
      </c>
      <c r="G291">
        <v>14.53</v>
      </c>
      <c r="H291">
        <v>3649932</v>
      </c>
      <c r="I291">
        <v>1502.53</v>
      </c>
      <c r="J291">
        <v>341037.54</v>
      </c>
    </row>
    <row r="292" spans="1:10" x14ac:dyDescent="0.25">
      <c r="A292" s="6">
        <v>43922</v>
      </c>
      <c r="B292">
        <v>632.04999999999995</v>
      </c>
      <c r="C292">
        <v>410.6</v>
      </c>
      <c r="D292">
        <v>589.5</v>
      </c>
      <c r="E292">
        <v>20.9</v>
      </c>
      <c r="F292">
        <v>14.2</v>
      </c>
      <c r="G292">
        <v>20.239999999999998</v>
      </c>
      <c r="H292">
        <v>8107211</v>
      </c>
      <c r="I292">
        <v>4587.1000000000004</v>
      </c>
      <c r="J292">
        <v>475278.03</v>
      </c>
    </row>
    <row r="293" spans="1:10" x14ac:dyDescent="0.25">
      <c r="A293" s="6">
        <v>43952</v>
      </c>
      <c r="B293">
        <v>623</v>
      </c>
      <c r="C293">
        <v>565.9</v>
      </c>
      <c r="D293">
        <v>570.20000000000005</v>
      </c>
      <c r="E293">
        <v>21.02</v>
      </c>
      <c r="F293">
        <v>19.559999999999999</v>
      </c>
      <c r="G293">
        <v>19.579999999999998</v>
      </c>
      <c r="H293">
        <v>2778003</v>
      </c>
      <c r="I293">
        <v>1641.86</v>
      </c>
      <c r="J293">
        <v>459717.61</v>
      </c>
    </row>
    <row r="294" spans="1:10" x14ac:dyDescent="0.25">
      <c r="A294" s="5"/>
    </row>
    <row r="295" spans="1:10" x14ac:dyDescent="0.25">
      <c r="A295" s="5"/>
    </row>
    <row r="296" spans="1:10" x14ac:dyDescent="0.25">
      <c r="A296" t="s">
        <v>110</v>
      </c>
      <c r="G296" s="4">
        <f>AVERAGE(G39:G295)</f>
        <v>28.720745098039217</v>
      </c>
    </row>
    <row r="297" spans="1:10" x14ac:dyDescent="0.25">
      <c r="A297" t="s">
        <v>109</v>
      </c>
      <c r="G297" s="4">
        <f>MEDIAN(G39:G295)</f>
        <v>25.43</v>
      </c>
    </row>
    <row r="298" spans="1:10" x14ac:dyDescent="0.25">
      <c r="A298" t="s">
        <v>107</v>
      </c>
      <c r="G298">
        <f>MAX(G39:G295)</f>
        <v>84.85</v>
      </c>
    </row>
    <row r="299" spans="1:10" x14ac:dyDescent="0.25">
      <c r="A299" t="s">
        <v>108</v>
      </c>
      <c r="G299">
        <f>MIN(G39:G295)</f>
        <v>13.79</v>
      </c>
    </row>
  </sheetData>
  <autoFilter ref="A1:J299"/>
  <sortState ref="O4:P9">
    <sortCondition ref="O4"/>
  </sortState>
  <mergeCells count="1">
    <mergeCell ref="Q81:R8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1"/>
  <sheetViews>
    <sheetView tabSelected="1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Z4" sqref="Z4"/>
    </sheetView>
  </sheetViews>
  <sheetFormatPr defaultRowHeight="15" x14ac:dyDescent="0.25"/>
  <cols>
    <col min="1" max="1" width="10.42578125" bestFit="1" customWidth="1"/>
    <col min="2" max="2" width="10.42578125" customWidth="1"/>
    <col min="3" max="3" width="10.42578125" bestFit="1" customWidth="1"/>
    <col min="4" max="4" width="10.42578125" customWidth="1"/>
    <col min="5" max="5" width="10.42578125" bestFit="1" customWidth="1"/>
    <col min="7" max="7" width="10.7109375" bestFit="1" customWidth="1"/>
    <col min="8" max="11" width="9.28515625" bestFit="1" customWidth="1"/>
    <col min="12" max="13" width="11.7109375" bestFit="1" customWidth="1"/>
    <col min="16" max="16" width="9.140625" style="1"/>
    <col min="18" max="18" width="9.140625" customWidth="1"/>
    <col min="19" max="19" width="10.7109375" customWidth="1"/>
    <col min="20" max="21" width="9.140625" customWidth="1"/>
    <col min="22" max="22" width="10.42578125" bestFit="1" customWidth="1"/>
    <col min="23" max="23" width="11" bestFit="1" customWidth="1"/>
    <col min="25" max="25" width="10.42578125" bestFit="1" customWidth="1"/>
    <col min="26" max="26" width="9.85546875" bestFit="1" customWidth="1"/>
    <col min="27" max="27" width="13.5703125" bestFit="1" customWidth="1"/>
    <col min="29" max="29" width="13.42578125" bestFit="1" customWidth="1"/>
    <col min="30" max="30" width="15.140625" bestFit="1" customWidth="1"/>
    <col min="31" max="31" width="11.7109375" bestFit="1" customWidth="1"/>
  </cols>
  <sheetData>
    <row r="1" spans="1:31" x14ac:dyDescent="0.25">
      <c r="A1" t="s">
        <v>12</v>
      </c>
      <c r="B1" t="s">
        <v>0</v>
      </c>
      <c r="C1" t="s">
        <v>1</v>
      </c>
      <c r="D1" t="s">
        <v>85</v>
      </c>
      <c r="E1" t="s">
        <v>2</v>
      </c>
      <c r="F1" t="s">
        <v>83</v>
      </c>
      <c r="G1" t="s">
        <v>86</v>
      </c>
      <c r="H1" t="s">
        <v>13</v>
      </c>
      <c r="I1" t="s">
        <v>14</v>
      </c>
      <c r="J1" t="s">
        <v>15</v>
      </c>
      <c r="K1" t="s">
        <v>56</v>
      </c>
      <c r="L1" t="s">
        <v>52</v>
      </c>
      <c r="M1" t="s">
        <v>3</v>
      </c>
      <c r="N1" t="s">
        <v>4</v>
      </c>
      <c r="O1" t="s">
        <v>5</v>
      </c>
      <c r="P1" s="1" t="s">
        <v>6</v>
      </c>
      <c r="Q1" t="s">
        <v>7</v>
      </c>
      <c r="R1" t="s">
        <v>59</v>
      </c>
      <c r="S1" t="s">
        <v>105</v>
      </c>
      <c r="T1" t="s">
        <v>58</v>
      </c>
      <c r="U1" t="s">
        <v>106</v>
      </c>
      <c r="Y1" s="24"/>
      <c r="Z1" s="25" t="s">
        <v>8</v>
      </c>
      <c r="AA1" s="25" t="s">
        <v>9</v>
      </c>
      <c r="AB1" s="25" t="s">
        <v>10</v>
      </c>
      <c r="AC1" s="25" t="s">
        <v>11</v>
      </c>
      <c r="AD1" s="25"/>
      <c r="AE1" s="26" t="s">
        <v>53</v>
      </c>
    </row>
    <row r="2" spans="1:31" x14ac:dyDescent="0.25">
      <c r="Y2" s="27"/>
      <c r="Z2" s="28"/>
      <c r="AA2" s="28"/>
      <c r="AB2" s="28"/>
      <c r="AC2" s="28"/>
      <c r="AD2" s="28"/>
      <c r="AE2" s="29"/>
    </row>
    <row r="3" spans="1:31" x14ac:dyDescent="0.25">
      <c r="Y3" s="27"/>
      <c r="Z3" s="28"/>
      <c r="AA3" s="28"/>
      <c r="AB3" s="28"/>
      <c r="AC3" s="28"/>
      <c r="AD3" s="28"/>
      <c r="AE3" s="29"/>
    </row>
    <row r="4" spans="1:31" x14ac:dyDescent="0.25">
      <c r="A4" s="2" t="s">
        <v>147</v>
      </c>
      <c r="B4" s="6">
        <v>30519</v>
      </c>
      <c r="C4">
        <v>10</v>
      </c>
      <c r="Y4" s="30">
        <f>B4</f>
        <v>30519</v>
      </c>
      <c r="Z4" s="31">
        <v>-100</v>
      </c>
      <c r="AA4" s="28" t="s">
        <v>104</v>
      </c>
      <c r="AB4" s="28">
        <v>100</v>
      </c>
      <c r="AC4" s="32">
        <f>-100*AB4</f>
        <v>-10000</v>
      </c>
      <c r="AD4" s="33">
        <v>30620</v>
      </c>
      <c r="AE4" s="34">
        <v>50.593199999999996</v>
      </c>
    </row>
    <row r="5" spans="1:31" x14ac:dyDescent="0.25">
      <c r="A5" s="2">
        <v>30673</v>
      </c>
      <c r="B5" s="2">
        <v>30255</v>
      </c>
      <c r="C5" s="9">
        <v>12</v>
      </c>
      <c r="D5" s="12">
        <v>30673</v>
      </c>
      <c r="E5">
        <v>100</v>
      </c>
      <c r="F5" s="9" t="s">
        <v>84</v>
      </c>
      <c r="G5" s="9" t="s">
        <v>84</v>
      </c>
      <c r="H5" s="9" t="s">
        <v>84</v>
      </c>
      <c r="I5" s="9" t="s">
        <v>84</v>
      </c>
      <c r="J5" s="10">
        <v>38</v>
      </c>
      <c r="K5" t="s">
        <v>84</v>
      </c>
      <c r="L5" s="10" t="s">
        <v>84</v>
      </c>
      <c r="M5" s="10" t="s">
        <v>84</v>
      </c>
      <c r="N5" s="10" t="s">
        <v>84</v>
      </c>
      <c r="O5" s="9" t="e">
        <f t="shared" ref="O5" si="0">F5/N5</f>
        <v>#VALUE!</v>
      </c>
      <c r="P5" s="1" t="e">
        <f t="shared" ref="P5" si="1">C5/F5</f>
        <v>#VALUE!</v>
      </c>
      <c r="Y5" s="30"/>
      <c r="Z5" s="31"/>
      <c r="AA5" s="28"/>
      <c r="AB5" s="28"/>
      <c r="AC5" s="32"/>
      <c r="AD5" s="33"/>
      <c r="AE5" s="34"/>
    </row>
    <row r="6" spans="1:31" x14ac:dyDescent="0.25">
      <c r="A6" s="2">
        <v>31037</v>
      </c>
      <c r="B6" s="2">
        <v>30620</v>
      </c>
      <c r="C6" s="9">
        <v>12</v>
      </c>
      <c r="D6" s="12">
        <v>31030</v>
      </c>
      <c r="E6">
        <v>100</v>
      </c>
      <c r="F6" s="9">
        <v>140</v>
      </c>
      <c r="G6" s="10">
        <v>662</v>
      </c>
      <c r="H6" s="10">
        <v>297</v>
      </c>
      <c r="I6" s="10">
        <v>204</v>
      </c>
      <c r="J6" s="10">
        <v>38</v>
      </c>
      <c r="K6" t="s">
        <v>84</v>
      </c>
      <c r="L6" s="10">
        <f t="shared" ref="L6:L13" si="2">N6*(J6/E6)</f>
        <v>50.593199999999996</v>
      </c>
      <c r="M6" s="10">
        <v>644.30999999999995</v>
      </c>
      <c r="N6" s="19">
        <v>133.13999999999999</v>
      </c>
      <c r="O6" s="13">
        <f t="shared" ref="O6:O17" si="3">F6/N6</f>
        <v>1.0515247108307046</v>
      </c>
      <c r="P6" s="1">
        <f t="shared" ref="P6:P8" si="4">C6/F6</f>
        <v>8.5714285714285715E-2</v>
      </c>
      <c r="T6" s="4"/>
      <c r="Y6" s="30">
        <f t="shared" ref="Y6:Y41" si="5">B6</f>
        <v>30620</v>
      </c>
      <c r="Z6" s="31">
        <f t="shared" ref="Z6:Z41" si="6">C6</f>
        <v>12</v>
      </c>
      <c r="AA6" s="28" t="s">
        <v>90</v>
      </c>
      <c r="AB6" s="28">
        <v>100</v>
      </c>
      <c r="AC6" s="32">
        <f t="shared" ref="AC6:AC41" si="7">Z6*AB6</f>
        <v>1200</v>
      </c>
      <c r="AD6" s="28"/>
      <c r="AE6" s="29"/>
    </row>
    <row r="7" spans="1:31" x14ac:dyDescent="0.25">
      <c r="A7" s="2">
        <v>31404</v>
      </c>
      <c r="B7" s="2">
        <v>30986</v>
      </c>
      <c r="C7" s="20">
        <v>12</v>
      </c>
      <c r="D7" s="2">
        <v>31404</v>
      </c>
      <c r="E7">
        <v>100</v>
      </c>
      <c r="F7" s="9">
        <v>180</v>
      </c>
      <c r="G7" s="10">
        <v>856</v>
      </c>
      <c r="H7" s="10">
        <v>392</v>
      </c>
      <c r="I7" s="10">
        <v>262</v>
      </c>
      <c r="J7" s="10">
        <v>38</v>
      </c>
      <c r="K7" t="s">
        <v>84</v>
      </c>
      <c r="L7" s="10">
        <f t="shared" si="2"/>
        <v>62.627800000000001</v>
      </c>
      <c r="M7" s="10">
        <v>797.1</v>
      </c>
      <c r="N7" s="9">
        <v>164.81</v>
      </c>
      <c r="O7" s="9">
        <f t="shared" si="3"/>
        <v>1.0921667374552515</v>
      </c>
      <c r="P7" s="1">
        <f t="shared" si="4"/>
        <v>6.6666666666666666E-2</v>
      </c>
      <c r="Q7" s="4">
        <f>J7/J6</f>
        <v>1</v>
      </c>
      <c r="S7" s="3">
        <f>F7*J7/E7</f>
        <v>68.400000000000006</v>
      </c>
      <c r="T7" s="4"/>
      <c r="Y7" s="30">
        <f t="shared" si="5"/>
        <v>30986</v>
      </c>
      <c r="Z7" s="31">
        <f t="shared" si="6"/>
        <v>12</v>
      </c>
      <c r="AA7" s="28" t="s">
        <v>91</v>
      </c>
      <c r="AB7" s="28">
        <v>100</v>
      </c>
      <c r="AC7" s="32">
        <f t="shared" si="7"/>
        <v>1200</v>
      </c>
      <c r="AD7" s="28"/>
      <c r="AE7" s="29"/>
    </row>
    <row r="8" spans="1:31" x14ac:dyDescent="0.25">
      <c r="A8" s="2">
        <v>31737</v>
      </c>
      <c r="B8" s="2">
        <v>31351</v>
      </c>
      <c r="C8" s="20">
        <v>15</v>
      </c>
      <c r="D8" s="12">
        <v>31671</v>
      </c>
      <c r="E8">
        <v>100</v>
      </c>
      <c r="F8" s="9">
        <v>210</v>
      </c>
      <c r="G8" s="10">
        <v>1778</v>
      </c>
      <c r="H8" s="10">
        <v>591</v>
      </c>
      <c r="I8" s="10">
        <v>945</v>
      </c>
      <c r="J8" s="10">
        <v>75</v>
      </c>
      <c r="K8" t="s">
        <v>84</v>
      </c>
      <c r="L8" s="10">
        <f t="shared" si="2"/>
        <v>172.47</v>
      </c>
      <c r="M8" s="10">
        <v>2616.58</v>
      </c>
      <c r="N8" s="9">
        <v>229.96</v>
      </c>
      <c r="O8" s="9">
        <f t="shared" si="3"/>
        <v>0.91320229605148717</v>
      </c>
      <c r="P8" s="1">
        <f t="shared" si="4"/>
        <v>7.1428571428571425E-2</v>
      </c>
      <c r="Q8" s="4">
        <f>J8/J7</f>
        <v>1.9736842105263157</v>
      </c>
      <c r="R8" s="8" t="s">
        <v>112</v>
      </c>
      <c r="S8" s="3">
        <f t="shared" ref="S8:S41" si="8">F8*J8/E8</f>
        <v>157.5</v>
      </c>
      <c r="T8" s="4"/>
      <c r="Y8" s="30">
        <f t="shared" si="5"/>
        <v>31351</v>
      </c>
      <c r="Z8" s="31">
        <f t="shared" si="6"/>
        <v>15</v>
      </c>
      <c r="AA8" s="28" t="s">
        <v>92</v>
      </c>
      <c r="AB8" s="28">
        <v>200</v>
      </c>
      <c r="AC8" s="32">
        <f t="shared" si="7"/>
        <v>3000</v>
      </c>
      <c r="AD8" s="28"/>
      <c r="AE8" s="29"/>
    </row>
    <row r="9" spans="1:31" x14ac:dyDescent="0.25">
      <c r="A9" s="2">
        <v>32135</v>
      </c>
      <c r="B9" s="2">
        <v>31716</v>
      </c>
      <c r="C9" s="20">
        <v>15</v>
      </c>
      <c r="D9" s="12">
        <v>32133</v>
      </c>
      <c r="E9">
        <v>100</v>
      </c>
      <c r="F9" s="9">
        <v>270</v>
      </c>
      <c r="G9" s="10">
        <v>2001</v>
      </c>
      <c r="H9" s="10">
        <v>522</v>
      </c>
      <c r="I9" s="10">
        <v>1192</v>
      </c>
      <c r="J9" s="10">
        <v>75</v>
      </c>
      <c r="K9" t="s">
        <v>84</v>
      </c>
      <c r="L9" s="10">
        <f t="shared" si="2"/>
        <v>346.82249999999999</v>
      </c>
      <c r="M9" s="10">
        <v>1687.21</v>
      </c>
      <c r="N9" s="9">
        <v>462.43</v>
      </c>
      <c r="O9" s="9">
        <f t="shared" si="3"/>
        <v>0.58387215362325107</v>
      </c>
      <c r="P9" s="1">
        <f t="shared" ref="P9:P16" si="9">C9/F9</f>
        <v>5.5555555555555552E-2</v>
      </c>
      <c r="Q9" s="4">
        <f>J9/J8</f>
        <v>1</v>
      </c>
      <c r="S9" s="3">
        <f t="shared" si="8"/>
        <v>202.5</v>
      </c>
      <c r="T9" s="4"/>
      <c r="Y9" s="30">
        <f t="shared" si="5"/>
        <v>31716</v>
      </c>
      <c r="Z9" s="31">
        <f t="shared" si="6"/>
        <v>15</v>
      </c>
      <c r="AA9" s="28" t="s">
        <v>93</v>
      </c>
      <c r="AB9" s="28">
        <f t="shared" ref="AB8:AB27" si="10">AB8</f>
        <v>200</v>
      </c>
      <c r="AC9" s="32">
        <f t="shared" si="7"/>
        <v>3000</v>
      </c>
      <c r="AD9" s="28"/>
      <c r="AE9" s="29"/>
    </row>
    <row r="10" spans="1:31" x14ac:dyDescent="0.25">
      <c r="A10" s="2">
        <v>32500</v>
      </c>
      <c r="B10" s="2">
        <v>32081</v>
      </c>
      <c r="C10" s="20">
        <v>18</v>
      </c>
      <c r="D10" s="12">
        <v>32500</v>
      </c>
      <c r="E10">
        <v>100</v>
      </c>
      <c r="F10" s="9">
        <v>1325</v>
      </c>
      <c r="G10" s="10">
        <v>2307</v>
      </c>
      <c r="H10" s="10">
        <v>763</v>
      </c>
      <c r="I10" s="10">
        <v>1227</v>
      </c>
      <c r="J10" s="10">
        <v>75</v>
      </c>
      <c r="K10" t="s">
        <v>84</v>
      </c>
      <c r="L10" s="10">
        <f t="shared" si="2"/>
        <v>151.1925</v>
      </c>
      <c r="M10" s="10">
        <v>1826.69</v>
      </c>
      <c r="N10" s="9">
        <v>201.59</v>
      </c>
      <c r="O10" s="9">
        <f t="shared" si="3"/>
        <v>6.5727466640210324</v>
      </c>
      <c r="P10" s="1">
        <f t="shared" si="9"/>
        <v>1.3584905660377358E-2</v>
      </c>
      <c r="Q10" s="4">
        <f>J10/J9</f>
        <v>1</v>
      </c>
      <c r="S10" s="3">
        <f t="shared" si="8"/>
        <v>993.75</v>
      </c>
      <c r="T10" s="4"/>
      <c r="Y10" s="30">
        <f t="shared" si="5"/>
        <v>32081</v>
      </c>
      <c r="Z10" s="31">
        <f t="shared" si="6"/>
        <v>18</v>
      </c>
      <c r="AA10" s="28" t="s">
        <v>94</v>
      </c>
      <c r="AB10" s="28">
        <f t="shared" si="10"/>
        <v>200</v>
      </c>
      <c r="AC10" s="32">
        <f t="shared" si="7"/>
        <v>3600</v>
      </c>
      <c r="AD10" s="28"/>
      <c r="AE10" s="29"/>
    </row>
    <row r="11" spans="1:31" x14ac:dyDescent="0.25">
      <c r="A11" s="2">
        <v>32841</v>
      </c>
      <c r="B11" s="2">
        <v>32598</v>
      </c>
      <c r="C11" s="20">
        <v>30</v>
      </c>
      <c r="D11" s="12">
        <v>32841</v>
      </c>
      <c r="E11">
        <v>100</v>
      </c>
      <c r="F11" s="9">
        <v>2625</v>
      </c>
      <c r="G11" s="10">
        <v>2634</v>
      </c>
      <c r="H11" s="10">
        <v>1115</v>
      </c>
      <c r="I11" s="10">
        <v>1607</v>
      </c>
      <c r="J11" s="10">
        <v>150</v>
      </c>
      <c r="K11" t="s">
        <v>84</v>
      </c>
      <c r="L11" s="10">
        <f t="shared" si="2"/>
        <v>471.81000000000006</v>
      </c>
      <c r="M11" s="10">
        <v>1167</v>
      </c>
      <c r="N11" s="9">
        <v>314.54000000000002</v>
      </c>
      <c r="O11" s="9">
        <f t="shared" si="3"/>
        <v>8.3455204425510257</v>
      </c>
      <c r="P11" s="1">
        <f t="shared" si="9"/>
        <v>1.1428571428571429E-2</v>
      </c>
      <c r="Q11" s="4">
        <f>J11/J10</f>
        <v>2</v>
      </c>
      <c r="R11" s="8" t="s">
        <v>112</v>
      </c>
      <c r="S11" s="3">
        <f t="shared" si="8"/>
        <v>3937.5</v>
      </c>
      <c r="T11" s="4"/>
      <c r="Y11" s="30">
        <f t="shared" si="5"/>
        <v>32598</v>
      </c>
      <c r="Z11" s="31">
        <f t="shared" si="6"/>
        <v>30</v>
      </c>
      <c r="AA11" s="28" t="s">
        <v>95</v>
      </c>
      <c r="AB11" s="28">
        <f>AB10*2</f>
        <v>400</v>
      </c>
      <c r="AC11" s="32">
        <f t="shared" si="7"/>
        <v>12000</v>
      </c>
      <c r="AD11" s="28"/>
      <c r="AE11" s="29"/>
    </row>
    <row r="12" spans="1:31" x14ac:dyDescent="0.25">
      <c r="A12" s="2">
        <v>33213</v>
      </c>
      <c r="B12" s="2">
        <v>32963</v>
      </c>
      <c r="C12" s="20">
        <v>28</v>
      </c>
      <c r="D12" s="12">
        <v>33213</v>
      </c>
      <c r="E12">
        <v>100</v>
      </c>
      <c r="F12" s="9">
        <v>4400</v>
      </c>
      <c r="G12" s="10">
        <v>4170</v>
      </c>
      <c r="H12" s="10">
        <v>1461</v>
      </c>
      <c r="I12" s="10">
        <v>3154</v>
      </c>
      <c r="J12" s="10">
        <v>150</v>
      </c>
      <c r="K12" t="s">
        <v>84</v>
      </c>
      <c r="L12" s="10">
        <f t="shared" si="2"/>
        <v>430.21500000000003</v>
      </c>
      <c r="M12" s="10">
        <v>2200.31</v>
      </c>
      <c r="N12" s="9">
        <v>286.81</v>
      </c>
      <c r="O12" s="9">
        <f t="shared" si="3"/>
        <v>15.341166625989331</v>
      </c>
      <c r="P12" s="1">
        <f t="shared" si="9"/>
        <v>6.3636363636363638E-3</v>
      </c>
      <c r="Q12" s="4">
        <f>J12/J11</f>
        <v>1</v>
      </c>
      <c r="S12" s="3">
        <f t="shared" si="8"/>
        <v>6600</v>
      </c>
      <c r="T12" s="4"/>
      <c r="Y12" s="30">
        <f t="shared" si="5"/>
        <v>32963</v>
      </c>
      <c r="Z12" s="31">
        <f t="shared" si="6"/>
        <v>28</v>
      </c>
      <c r="AA12" s="28" t="s">
        <v>96</v>
      </c>
      <c r="AB12" s="28">
        <f t="shared" si="10"/>
        <v>400</v>
      </c>
      <c r="AC12" s="32">
        <f t="shared" si="7"/>
        <v>11200</v>
      </c>
      <c r="AD12" s="28"/>
      <c r="AE12" s="29"/>
    </row>
    <row r="13" spans="1:31" x14ac:dyDescent="0.25">
      <c r="A13" s="2">
        <v>33584</v>
      </c>
      <c r="B13" s="2">
        <v>33328</v>
      </c>
      <c r="C13" s="20">
        <v>30</v>
      </c>
      <c r="D13" s="12">
        <v>33584</v>
      </c>
      <c r="E13">
        <v>100</v>
      </c>
      <c r="F13" s="9">
        <v>6250</v>
      </c>
      <c r="G13" s="10">
        <v>5119</v>
      </c>
      <c r="H13" s="10">
        <v>1892</v>
      </c>
      <c r="I13" s="10">
        <v>3741</v>
      </c>
      <c r="J13" s="10">
        <v>150</v>
      </c>
      <c r="K13" t="s">
        <v>84</v>
      </c>
      <c r="L13" s="10">
        <f t="shared" si="2"/>
        <v>631.08000000000004</v>
      </c>
      <c r="M13" s="10">
        <v>4591.0200000000004</v>
      </c>
      <c r="N13" s="9">
        <v>420.72</v>
      </c>
      <c r="O13" s="9">
        <f t="shared" si="3"/>
        <v>14.855485833808707</v>
      </c>
      <c r="P13" s="1">
        <f t="shared" si="9"/>
        <v>4.7999999999999996E-3</v>
      </c>
      <c r="Q13" s="4">
        <f>J13/J12</f>
        <v>1</v>
      </c>
      <c r="S13" s="3">
        <f t="shared" si="8"/>
        <v>9375</v>
      </c>
      <c r="T13" s="4"/>
      <c r="Y13" s="30">
        <f t="shared" si="5"/>
        <v>33328</v>
      </c>
      <c r="Z13" s="31">
        <f t="shared" si="6"/>
        <v>30</v>
      </c>
      <c r="AA13" s="28" t="s">
        <v>97</v>
      </c>
      <c r="AB13" s="28">
        <f t="shared" si="10"/>
        <v>400</v>
      </c>
      <c r="AC13" s="32">
        <f t="shared" si="7"/>
        <v>12000</v>
      </c>
      <c r="AD13" s="28"/>
      <c r="AE13" s="29"/>
    </row>
    <row r="14" spans="1:31" x14ac:dyDescent="0.25">
      <c r="A14" s="2">
        <v>33953</v>
      </c>
      <c r="B14" s="22">
        <v>33694</v>
      </c>
      <c r="C14" s="20">
        <f>47.1/(J14/E14)</f>
        <v>29.182156133828997</v>
      </c>
      <c r="D14" s="12">
        <v>33953</v>
      </c>
      <c r="E14">
        <v>100</v>
      </c>
      <c r="F14" s="9">
        <v>6800</v>
      </c>
      <c r="G14" s="10">
        <v>6325.8</v>
      </c>
      <c r="H14" s="10">
        <f>G14-4039.4</f>
        <v>2286.4</v>
      </c>
      <c r="I14" s="10">
        <v>4519.5</v>
      </c>
      <c r="J14" s="10">
        <v>161.4</v>
      </c>
      <c r="K14">
        <v>4842.3</v>
      </c>
      <c r="L14" s="10">
        <v>831.5</v>
      </c>
      <c r="M14" s="10">
        <v>4591.0200000000004</v>
      </c>
      <c r="N14" s="9">
        <f>L14/(J14/E14)</f>
        <v>515.17967781908294</v>
      </c>
      <c r="O14" s="9">
        <f t="shared" si="3"/>
        <v>13.199278412507519</v>
      </c>
      <c r="P14" s="1">
        <f t="shared" si="9"/>
        <v>4.2914935490924993E-3</v>
      </c>
      <c r="Q14" s="4">
        <f t="shared" ref="Q14:Q41" si="11">J14/J13</f>
        <v>1.0760000000000001</v>
      </c>
      <c r="S14" s="3">
        <f t="shared" si="8"/>
        <v>10975.2</v>
      </c>
      <c r="T14" s="4"/>
      <c r="U14" s="4"/>
      <c r="V14" s="4"/>
      <c r="Y14" s="30">
        <f t="shared" si="5"/>
        <v>33694</v>
      </c>
      <c r="Z14" s="31">
        <f t="shared" si="6"/>
        <v>29.182156133828997</v>
      </c>
      <c r="AA14" s="28" t="s">
        <v>98</v>
      </c>
      <c r="AB14" s="28">
        <f t="shared" si="10"/>
        <v>400</v>
      </c>
      <c r="AC14" s="32">
        <f t="shared" si="7"/>
        <v>11672.862453531599</v>
      </c>
      <c r="AD14" s="28"/>
      <c r="AE14" s="29"/>
    </row>
    <row r="15" spans="1:31" x14ac:dyDescent="0.25">
      <c r="A15" s="2">
        <v>34313</v>
      </c>
      <c r="B15" s="2">
        <v>34059</v>
      </c>
      <c r="C15" s="20">
        <v>30</v>
      </c>
      <c r="D15" s="12">
        <v>34313</v>
      </c>
      <c r="E15">
        <v>100</v>
      </c>
      <c r="F15" s="9">
        <v>7700</v>
      </c>
      <c r="G15" s="10">
        <v>7826.9</v>
      </c>
      <c r="H15" s="10">
        <f>G15-5062.6</f>
        <v>2764.2999999999993</v>
      </c>
      <c r="I15" s="10">
        <v>5306.6</v>
      </c>
      <c r="J15" s="10">
        <v>310.8</v>
      </c>
      <c r="K15">
        <v>6018.3</v>
      </c>
      <c r="L15" s="10">
        <v>1036.0999999999999</v>
      </c>
      <c r="M15" s="9">
        <v>1807.47</v>
      </c>
      <c r="N15" s="9">
        <v>333.28</v>
      </c>
      <c r="O15" s="9">
        <f t="shared" si="3"/>
        <v>23.103696591454636</v>
      </c>
      <c r="P15" s="1">
        <f t="shared" si="9"/>
        <v>3.8961038961038961E-3</v>
      </c>
      <c r="Q15" s="4">
        <f t="shared" si="11"/>
        <v>1.9256505576208178</v>
      </c>
      <c r="R15" s="8" t="s">
        <v>112</v>
      </c>
      <c r="S15" s="3">
        <f t="shared" si="8"/>
        <v>23931.599999999999</v>
      </c>
      <c r="T15" s="4"/>
      <c r="U15" s="4"/>
      <c r="V15" s="4"/>
      <c r="Y15" s="30">
        <f t="shared" si="5"/>
        <v>34059</v>
      </c>
      <c r="Z15" s="31">
        <f t="shared" si="6"/>
        <v>30</v>
      </c>
      <c r="AA15" s="28" t="s">
        <v>99</v>
      </c>
      <c r="AB15" s="28">
        <v>800</v>
      </c>
      <c r="AC15" s="32">
        <f t="shared" si="7"/>
        <v>24000</v>
      </c>
      <c r="AD15" s="28"/>
      <c r="AE15" s="29"/>
    </row>
    <row r="16" spans="1:31" x14ac:dyDescent="0.25">
      <c r="A16" s="2">
        <v>34691</v>
      </c>
      <c r="B16" s="2">
        <v>34424</v>
      </c>
      <c r="C16" s="20">
        <f>99.4/(J16/E16)</f>
        <v>3.1981981981981984</v>
      </c>
      <c r="D16" s="12">
        <v>34691</v>
      </c>
      <c r="E16">
        <v>10</v>
      </c>
      <c r="F16" s="9">
        <v>710</v>
      </c>
      <c r="G16" s="10">
        <v>10468.200000000001</v>
      </c>
      <c r="H16" s="10">
        <f>G16-7348.3</f>
        <v>3119.9000000000005</v>
      </c>
      <c r="I16" s="10">
        <v>6630.1</v>
      </c>
      <c r="J16" s="10">
        <v>310.8</v>
      </c>
      <c r="K16">
        <v>8605</v>
      </c>
      <c r="L16" s="10">
        <v>1461.7</v>
      </c>
      <c r="M16" s="9">
        <f>(J16+I16)/(J16/E16)</f>
        <v>223.32368082368083</v>
      </c>
      <c r="N16" s="9">
        <f>L16/(J16/E16)</f>
        <v>47.030244530244531</v>
      </c>
      <c r="O16" s="9">
        <f t="shared" si="3"/>
        <v>15.09666826298146</v>
      </c>
      <c r="P16" s="1">
        <f t="shared" si="9"/>
        <v>4.5045045045045045E-3</v>
      </c>
      <c r="Q16" s="4">
        <f t="shared" si="11"/>
        <v>1</v>
      </c>
      <c r="R16" t="s">
        <v>155</v>
      </c>
      <c r="S16" s="3">
        <f t="shared" si="8"/>
        <v>22066.799999999999</v>
      </c>
      <c r="T16" s="4"/>
      <c r="U16" s="4"/>
      <c r="V16" s="4"/>
      <c r="Y16" s="30">
        <f t="shared" si="5"/>
        <v>34424</v>
      </c>
      <c r="Z16" s="31">
        <f t="shared" si="6"/>
        <v>3.1981981981981984</v>
      </c>
      <c r="AA16" s="28" t="s">
        <v>100</v>
      </c>
      <c r="AB16" s="28">
        <f>AB15*10</f>
        <v>8000</v>
      </c>
      <c r="AC16" s="32">
        <f t="shared" si="7"/>
        <v>25585.585585585588</v>
      </c>
      <c r="AD16" s="28"/>
      <c r="AE16" s="29"/>
    </row>
    <row r="17" spans="1:31" x14ac:dyDescent="0.25">
      <c r="A17" s="2">
        <v>35064</v>
      </c>
      <c r="B17" s="2">
        <v>34789</v>
      </c>
      <c r="C17" s="20">
        <f>186.5/(J17/E17)</f>
        <v>1.0001608837882769</v>
      </c>
      <c r="D17" s="12">
        <f>A17</f>
        <v>35064</v>
      </c>
      <c r="E17">
        <v>10</v>
      </c>
      <c r="F17" s="9">
        <f>U17</f>
        <v>1950.75</v>
      </c>
      <c r="G17" s="10">
        <v>12409.6</v>
      </c>
      <c r="H17" s="10">
        <f>G17-8646.1</f>
        <v>3763.5</v>
      </c>
      <c r="I17" s="10">
        <v>7708.3</v>
      </c>
      <c r="J17" s="10">
        <v>1864.7</v>
      </c>
      <c r="K17" s="10">
        <v>10198.5</v>
      </c>
      <c r="L17" s="9">
        <v>2482.1</v>
      </c>
      <c r="M17" s="9">
        <f>(J17+I17)/(J17/E17)</f>
        <v>51.338016839169839</v>
      </c>
      <c r="N17" s="9">
        <f>L17/(J17/E17)</f>
        <v>13.310988362739314</v>
      </c>
      <c r="O17" s="9">
        <f t="shared" si="3"/>
        <v>146.55185226219734</v>
      </c>
      <c r="P17" s="1">
        <f>C17/U17</f>
        <v>5.1270582278009841E-4</v>
      </c>
      <c r="Q17" s="4">
        <f t="shared" si="11"/>
        <v>5.9996782496782499</v>
      </c>
      <c r="R17" s="8" t="s">
        <v>113</v>
      </c>
      <c r="S17" s="3">
        <f t="shared" si="8"/>
        <v>363756.35249999998</v>
      </c>
      <c r="T17" s="4">
        <v>8.67</v>
      </c>
      <c r="U17" s="4">
        <f>V17*T17</f>
        <v>1950.75</v>
      </c>
      <c r="V17" s="4">
        <f>V18*6</f>
        <v>225</v>
      </c>
      <c r="Y17" s="30">
        <f t="shared" si="5"/>
        <v>34789</v>
      </c>
      <c r="Z17" s="31">
        <f t="shared" si="6"/>
        <v>1.0001608837882769</v>
      </c>
      <c r="AA17" s="28" t="s">
        <v>101</v>
      </c>
      <c r="AB17" s="28">
        <f>AB16*6</f>
        <v>48000</v>
      </c>
      <c r="AC17" s="32">
        <f t="shared" si="7"/>
        <v>48007.722421837294</v>
      </c>
      <c r="AD17" s="28"/>
      <c r="AE17" s="29"/>
    </row>
    <row r="18" spans="1:31" x14ac:dyDescent="0.25">
      <c r="A18" s="2">
        <v>35430</v>
      </c>
      <c r="B18" s="2">
        <v>35155</v>
      </c>
      <c r="C18" s="20">
        <f>243.9/(J18/E18)</f>
        <v>1.2200490220599269</v>
      </c>
      <c r="D18" s="12">
        <f t="shared" ref="D18:D41" si="12">A18</f>
        <v>35430</v>
      </c>
      <c r="E18">
        <v>10</v>
      </c>
      <c r="F18" s="9">
        <f>U18</f>
        <v>489.75</v>
      </c>
      <c r="G18" s="10">
        <v>13935.6</v>
      </c>
      <c r="H18" s="10">
        <f>G18-9440.8</f>
        <v>4494.8000000000011</v>
      </c>
      <c r="I18" s="10">
        <v>19195.099999999999</v>
      </c>
      <c r="J18" s="10">
        <v>1999.1</v>
      </c>
      <c r="K18" s="10">
        <v>10078</v>
      </c>
      <c r="L18" s="9">
        <v>2895.8</v>
      </c>
      <c r="M18" s="9">
        <f>(J18+I18)/(J18/E18)</f>
        <v>106.01870841878844</v>
      </c>
      <c r="N18" s="9">
        <f>L18/(J18/E18)</f>
        <v>14.485518483317493</v>
      </c>
      <c r="O18" s="9">
        <f t="shared" ref="O18:O41" si="13">F18/N18</f>
        <v>33.809628600041435</v>
      </c>
      <c r="P18" s="1">
        <f t="shared" ref="P18:P41" si="14">C18/U18</f>
        <v>2.4911669669421682E-3</v>
      </c>
      <c r="Q18" s="4">
        <f t="shared" si="11"/>
        <v>1.0720759371480666</v>
      </c>
      <c r="S18" s="3">
        <f t="shared" si="8"/>
        <v>97905.922500000001</v>
      </c>
      <c r="T18" s="4">
        <v>13.06</v>
      </c>
      <c r="U18" s="4">
        <f>V18*T18</f>
        <v>489.75</v>
      </c>
      <c r="V18" s="4">
        <f>V19</f>
        <v>37.5</v>
      </c>
      <c r="Y18" s="30">
        <f t="shared" si="5"/>
        <v>35155</v>
      </c>
      <c r="Z18" s="31">
        <f t="shared" si="6"/>
        <v>1.2200490220599269</v>
      </c>
      <c r="AA18" s="28" t="s">
        <v>102</v>
      </c>
      <c r="AB18" s="28">
        <f>AB17</f>
        <v>48000</v>
      </c>
      <c r="AC18" s="32">
        <f t="shared" si="7"/>
        <v>58562.353058876492</v>
      </c>
      <c r="AD18" s="28"/>
      <c r="AE18" s="29"/>
    </row>
    <row r="19" spans="1:31" x14ac:dyDescent="0.25">
      <c r="A19" s="2">
        <v>35795</v>
      </c>
      <c r="B19" s="2">
        <v>35520</v>
      </c>
      <c r="C19" s="20">
        <f>699.7/(J19/E19)</f>
        <v>3.5000750337651945</v>
      </c>
      <c r="D19" s="12">
        <f t="shared" si="12"/>
        <v>35795</v>
      </c>
      <c r="E19">
        <v>10</v>
      </c>
      <c r="F19" s="9">
        <f t="shared" ref="F19:F41" si="15">U19</f>
        <v>632.625</v>
      </c>
      <c r="G19" s="10">
        <v>15961.4</v>
      </c>
      <c r="H19" s="10">
        <f>G19-10666.7</f>
        <v>5294.6999999999989</v>
      </c>
      <c r="I19" s="10">
        <v>25471.7</v>
      </c>
      <c r="J19" s="10">
        <v>1999.1</v>
      </c>
      <c r="K19" s="10">
        <v>2170</v>
      </c>
      <c r="L19" s="9">
        <v>7074.6</v>
      </c>
      <c r="M19" s="9">
        <f t="shared" ref="M19:M41" si="16">(J19+I19)/(J19/E19)</f>
        <v>137.415837126707</v>
      </c>
      <c r="N19" s="9">
        <f>L19/(J19/E19)</f>
        <v>35.388925016257318</v>
      </c>
      <c r="O19" s="9">
        <f t="shared" si="13"/>
        <v>17.876355376982442</v>
      </c>
      <c r="P19" s="1">
        <f t="shared" si="14"/>
        <v>5.5326220648333445E-3</v>
      </c>
      <c r="Q19" s="4">
        <f t="shared" si="11"/>
        <v>1</v>
      </c>
      <c r="S19" s="3">
        <f t="shared" si="8"/>
        <v>126468.06375</v>
      </c>
      <c r="T19" s="4">
        <v>16.87</v>
      </c>
      <c r="U19" s="4">
        <f t="shared" ref="U19:U41" si="17">V19*T19</f>
        <v>632.625</v>
      </c>
      <c r="V19" s="4">
        <f>V20</f>
        <v>37.5</v>
      </c>
      <c r="Y19" s="30">
        <f t="shared" si="5"/>
        <v>35520</v>
      </c>
      <c r="Z19" s="31">
        <f t="shared" si="6"/>
        <v>3.5000750337651945</v>
      </c>
      <c r="AA19" s="28" t="s">
        <v>60</v>
      </c>
      <c r="AB19" s="28">
        <f>AB18</f>
        <v>48000</v>
      </c>
      <c r="AC19" s="32">
        <f t="shared" si="7"/>
        <v>168003.60162072934</v>
      </c>
      <c r="AD19" s="28"/>
      <c r="AE19" s="29"/>
    </row>
    <row r="20" spans="1:31" x14ac:dyDescent="0.25">
      <c r="A20" s="2">
        <v>36160</v>
      </c>
      <c r="B20" s="2">
        <v>35885</v>
      </c>
      <c r="C20" s="20">
        <f>1099.5/(J20/E20)</f>
        <v>5.4999749887449356</v>
      </c>
      <c r="D20" s="12">
        <f t="shared" si="12"/>
        <v>36160</v>
      </c>
      <c r="E20">
        <v>10</v>
      </c>
      <c r="F20" s="9">
        <f t="shared" si="15"/>
        <v>858.75</v>
      </c>
      <c r="G20" s="10">
        <v>18375.900000000001</v>
      </c>
      <c r="H20" s="10">
        <f>G20-12249.4</f>
        <v>6126.5000000000018</v>
      </c>
      <c r="I20" s="10">
        <v>34433.9</v>
      </c>
      <c r="J20" s="10">
        <v>1999.1</v>
      </c>
      <c r="K20" s="10">
        <v>1858.9</v>
      </c>
      <c r="L20" s="9">
        <v>10197.1</v>
      </c>
      <c r="M20" s="9">
        <f t="shared" si="16"/>
        <v>182.24701115501975</v>
      </c>
      <c r="N20" s="9">
        <f t="shared" ref="N20:N41" si="18">L20/(J20/E20)</f>
        <v>51.008453804211896</v>
      </c>
      <c r="O20" s="9">
        <f t="shared" si="13"/>
        <v>16.835444636220103</v>
      </c>
      <c r="P20" s="1">
        <f t="shared" si="14"/>
        <v>6.4046288078543649E-3</v>
      </c>
      <c r="Q20" s="4">
        <f t="shared" si="11"/>
        <v>1</v>
      </c>
      <c r="S20" s="3">
        <f t="shared" si="8"/>
        <v>171672.71249999999</v>
      </c>
      <c r="T20" s="4">
        <v>22.9</v>
      </c>
      <c r="U20" s="4">
        <f t="shared" si="17"/>
        <v>858.75</v>
      </c>
      <c r="V20" s="4">
        <f>V21</f>
        <v>37.5</v>
      </c>
      <c r="Y20" s="30">
        <f t="shared" si="5"/>
        <v>35885</v>
      </c>
      <c r="Z20" s="31">
        <f t="shared" si="6"/>
        <v>5.4999749887449356</v>
      </c>
      <c r="AA20" s="28" t="s">
        <v>61</v>
      </c>
      <c r="AB20" s="28">
        <f>AB19</f>
        <v>48000</v>
      </c>
      <c r="AC20" s="32">
        <f t="shared" si="7"/>
        <v>263998.79945975693</v>
      </c>
      <c r="AD20" s="33"/>
      <c r="AE20" s="29"/>
    </row>
    <row r="21" spans="1:31" x14ac:dyDescent="0.25">
      <c r="A21" s="2">
        <v>36525</v>
      </c>
      <c r="B21" s="2">
        <v>36250</v>
      </c>
      <c r="C21" s="20">
        <f>1499.3/(J21/E21)</f>
        <v>7.4998749437246763</v>
      </c>
      <c r="D21" s="12">
        <f t="shared" si="12"/>
        <v>36525</v>
      </c>
      <c r="E21">
        <v>10</v>
      </c>
      <c r="F21" s="9">
        <f t="shared" si="15"/>
        <v>4170</v>
      </c>
      <c r="G21" s="10">
        <v>21648.7</v>
      </c>
      <c r="H21" s="10">
        <f>G21-14489.3</f>
        <v>7159.4000000000015</v>
      </c>
      <c r="I21" s="10">
        <v>44241.7</v>
      </c>
      <c r="J21" s="10">
        <v>1999.1</v>
      </c>
      <c r="K21" s="10">
        <v>3361.6</v>
      </c>
      <c r="L21" s="9">
        <v>11495</v>
      </c>
      <c r="M21" s="9">
        <f t="shared" si="16"/>
        <v>231.30808863988793</v>
      </c>
      <c r="N21" s="9">
        <f t="shared" si="18"/>
        <v>57.500875393927267</v>
      </c>
      <c r="O21" s="9">
        <f t="shared" si="13"/>
        <v>72.520635058721183</v>
      </c>
      <c r="P21" s="1">
        <f t="shared" si="14"/>
        <v>1.7985311615646706E-3</v>
      </c>
      <c r="Q21" s="4">
        <f t="shared" si="11"/>
        <v>1</v>
      </c>
      <c r="S21" s="3">
        <f t="shared" si="8"/>
        <v>833624.7</v>
      </c>
      <c r="T21" s="4">
        <v>111.2</v>
      </c>
      <c r="U21" s="4">
        <f t="shared" si="17"/>
        <v>4170</v>
      </c>
      <c r="V21" s="4">
        <f>V22</f>
        <v>37.5</v>
      </c>
      <c r="Y21" s="30">
        <f t="shared" si="5"/>
        <v>36250</v>
      </c>
      <c r="Z21" s="31">
        <f t="shared" si="6"/>
        <v>7.4998749437246763</v>
      </c>
      <c r="AA21" s="28" t="s">
        <v>62</v>
      </c>
      <c r="AB21" s="28">
        <f>AB20</f>
        <v>48000</v>
      </c>
      <c r="AC21" s="32">
        <f t="shared" si="7"/>
        <v>359993.99729878444</v>
      </c>
      <c r="AD21" s="28"/>
      <c r="AE21" s="29"/>
    </row>
    <row r="22" spans="1:31" x14ac:dyDescent="0.25">
      <c r="A22" s="2">
        <v>36891</v>
      </c>
      <c r="B22" s="2">
        <v>36616</v>
      </c>
      <c r="C22" s="20">
        <v>3</v>
      </c>
      <c r="D22" s="12">
        <f t="shared" si="12"/>
        <v>36891</v>
      </c>
      <c r="E22">
        <v>10</v>
      </c>
      <c r="F22" s="9">
        <f t="shared" si="15"/>
        <v>3132</v>
      </c>
      <c r="G22" s="10">
        <v>24607.7</v>
      </c>
      <c r="H22" s="10">
        <f>G22-16175.2</f>
        <v>8432.5</v>
      </c>
      <c r="I22" s="10">
        <v>51554.5</v>
      </c>
      <c r="J22" s="10">
        <v>5997.2</v>
      </c>
      <c r="K22" s="10">
        <v>1957.2</v>
      </c>
      <c r="L22" s="4">
        <v>13305.9</v>
      </c>
      <c r="M22" s="9">
        <f t="shared" si="16"/>
        <v>95.964283332221697</v>
      </c>
      <c r="N22" s="9">
        <f t="shared" si="18"/>
        <v>22.186853865137063</v>
      </c>
      <c r="O22" s="9">
        <f t="shared" si="13"/>
        <v>141.16467431740807</v>
      </c>
      <c r="P22" s="1">
        <f t="shared" si="14"/>
        <v>9.5785440613026815E-4</v>
      </c>
      <c r="Q22" s="4">
        <f t="shared" si="11"/>
        <v>2.9999499774898704</v>
      </c>
      <c r="R22" t="s">
        <v>152</v>
      </c>
      <c r="S22" s="3">
        <f t="shared" si="8"/>
        <v>1878323.0399999998</v>
      </c>
      <c r="T22">
        <v>83.52</v>
      </c>
      <c r="U22" s="4">
        <f t="shared" si="17"/>
        <v>3132</v>
      </c>
      <c r="V22" s="4">
        <f>V23*3</f>
        <v>37.5</v>
      </c>
      <c r="Y22" s="30">
        <f t="shared" si="5"/>
        <v>36616</v>
      </c>
      <c r="Z22" s="31">
        <f t="shared" si="6"/>
        <v>3</v>
      </c>
      <c r="AA22" s="28" t="s">
        <v>63</v>
      </c>
      <c r="AB22" s="28">
        <f>AB21*3</f>
        <v>144000</v>
      </c>
      <c r="AC22" s="32">
        <f t="shared" si="7"/>
        <v>432000</v>
      </c>
      <c r="AD22" s="28"/>
      <c r="AE22" s="35"/>
    </row>
    <row r="23" spans="1:31" x14ac:dyDescent="0.25">
      <c r="A23" s="2">
        <v>37256</v>
      </c>
      <c r="B23" s="2">
        <v>36981</v>
      </c>
      <c r="C23" s="20">
        <f>2698.8/(J23/E23)</f>
        <v>4.5001000466884546</v>
      </c>
      <c r="D23" s="12">
        <f t="shared" si="12"/>
        <v>37256</v>
      </c>
      <c r="E23">
        <v>10</v>
      </c>
      <c r="F23" s="9">
        <f t="shared" si="15"/>
        <v>1138.25</v>
      </c>
      <c r="G23" s="10">
        <v>28786.3</v>
      </c>
      <c r="H23" s="10">
        <f>G23-18718</f>
        <v>10068.299999999999</v>
      </c>
      <c r="I23" s="10">
        <v>66468.899999999994</v>
      </c>
      <c r="J23" s="10">
        <v>5997.2</v>
      </c>
      <c r="K23" s="10">
        <v>2404.5</v>
      </c>
      <c r="L23" s="4">
        <v>17907</v>
      </c>
      <c r="M23" s="9">
        <f t="shared" si="16"/>
        <v>120.83322217034615</v>
      </c>
      <c r="N23" s="9">
        <f t="shared" si="18"/>
        <v>29.858934169278996</v>
      </c>
      <c r="O23" s="9">
        <f t="shared" si="13"/>
        <v>38.120918635170604</v>
      </c>
      <c r="P23" s="1">
        <f t="shared" si="14"/>
        <v>3.953525189271649E-3</v>
      </c>
      <c r="Q23" s="4">
        <f t="shared" si="11"/>
        <v>1</v>
      </c>
      <c r="S23" s="3">
        <f t="shared" si="8"/>
        <v>682631.28999999992</v>
      </c>
      <c r="T23">
        <v>91.06</v>
      </c>
      <c r="U23" s="4">
        <f t="shared" si="17"/>
        <v>1138.25</v>
      </c>
      <c r="V23" s="4">
        <f>V24</f>
        <v>12.5</v>
      </c>
      <c r="Y23" s="30">
        <f t="shared" si="5"/>
        <v>36981</v>
      </c>
      <c r="Z23" s="31">
        <f t="shared" si="6"/>
        <v>4.5001000466884546</v>
      </c>
      <c r="AA23" s="28" t="s">
        <v>64</v>
      </c>
      <c r="AB23" s="28">
        <f t="shared" si="10"/>
        <v>144000</v>
      </c>
      <c r="AC23" s="32">
        <f t="shared" si="7"/>
        <v>648014.40672313748</v>
      </c>
      <c r="AD23" s="28"/>
      <c r="AE23" s="34"/>
    </row>
    <row r="24" spans="1:31" x14ac:dyDescent="0.25">
      <c r="A24" s="2">
        <v>37621</v>
      </c>
      <c r="B24" s="2">
        <v>37346</v>
      </c>
      <c r="C24" s="20">
        <f>4198.1/(J24/E24)</f>
        <v>7.0001000466884546</v>
      </c>
      <c r="D24" s="12">
        <f t="shared" si="12"/>
        <v>37621</v>
      </c>
      <c r="E24">
        <v>10</v>
      </c>
      <c r="F24" s="9">
        <f t="shared" si="15"/>
        <v>899.375</v>
      </c>
      <c r="G24" s="10">
        <v>42057.3</v>
      </c>
      <c r="H24" s="10">
        <f>G24-29943.3</f>
        <v>12114.000000000004</v>
      </c>
      <c r="I24" s="10">
        <v>83016.899999999994</v>
      </c>
      <c r="J24" s="10">
        <v>5997.2</v>
      </c>
      <c r="K24" s="10">
        <v>3388.4</v>
      </c>
      <c r="L24" s="4">
        <v>23511.4</v>
      </c>
      <c r="M24" s="9">
        <f t="shared" si="16"/>
        <v>148.42609884612818</v>
      </c>
      <c r="N24" s="9">
        <f t="shared" si="18"/>
        <v>39.203961848862804</v>
      </c>
      <c r="O24" s="9">
        <f t="shared" si="13"/>
        <v>22.940921212688313</v>
      </c>
      <c r="P24" s="1">
        <f t="shared" si="14"/>
        <v>7.7832940060469265E-3</v>
      </c>
      <c r="Q24" s="4">
        <f t="shared" si="11"/>
        <v>1</v>
      </c>
      <c r="S24" s="3">
        <f t="shared" si="8"/>
        <v>539373.17500000005</v>
      </c>
      <c r="T24">
        <v>71.95</v>
      </c>
      <c r="U24" s="4">
        <f t="shared" si="17"/>
        <v>899.375</v>
      </c>
      <c r="V24" s="4">
        <f>V25</f>
        <v>12.5</v>
      </c>
      <c r="Y24" s="30">
        <f t="shared" si="5"/>
        <v>37346</v>
      </c>
      <c r="Z24" s="31">
        <f t="shared" si="6"/>
        <v>7.0001000466884546</v>
      </c>
      <c r="AA24" s="28" t="s">
        <v>65</v>
      </c>
      <c r="AB24" s="28">
        <f t="shared" si="10"/>
        <v>144000</v>
      </c>
      <c r="AC24" s="32">
        <f t="shared" si="7"/>
        <v>1008014.4067231375</v>
      </c>
      <c r="AD24" s="28"/>
      <c r="AE24" s="29"/>
    </row>
    <row r="25" spans="1:31" x14ac:dyDescent="0.25">
      <c r="A25" s="2">
        <v>37986</v>
      </c>
      <c r="B25" s="2">
        <v>37711</v>
      </c>
      <c r="C25" s="20">
        <f>5997.2/(J25/E25)</f>
        <v>10</v>
      </c>
      <c r="D25" s="12">
        <f t="shared" si="12"/>
        <v>37986</v>
      </c>
      <c r="E25">
        <v>10</v>
      </c>
      <c r="F25" s="9">
        <f t="shared" si="15"/>
        <v>1317.25</v>
      </c>
      <c r="G25" s="10">
        <v>54581.8</v>
      </c>
      <c r="H25" s="10">
        <f>G25-39988.3</f>
        <v>14593.5</v>
      </c>
      <c r="I25" s="10">
        <v>101010.7</v>
      </c>
      <c r="J25" s="10">
        <v>5997.2</v>
      </c>
      <c r="K25" s="10">
        <v>9478.2999999999993</v>
      </c>
      <c r="L25" s="4">
        <v>24774.400000000001</v>
      </c>
      <c r="M25" s="9">
        <f t="shared" si="16"/>
        <v>178.42976722470485</v>
      </c>
      <c r="N25" s="9">
        <f t="shared" si="18"/>
        <v>41.309944640832391</v>
      </c>
      <c r="O25" s="9">
        <f t="shared" si="13"/>
        <v>31.886995043270471</v>
      </c>
      <c r="P25" s="1">
        <f t="shared" si="14"/>
        <v>7.5915733535775291E-3</v>
      </c>
      <c r="Q25" s="4">
        <f t="shared" si="11"/>
        <v>1</v>
      </c>
      <c r="S25" s="3">
        <f t="shared" si="8"/>
        <v>789981.17</v>
      </c>
      <c r="T25">
        <v>105.38</v>
      </c>
      <c r="U25" s="4">
        <f t="shared" si="17"/>
        <v>1317.25</v>
      </c>
      <c r="V25" s="4">
        <f>V26</f>
        <v>12.5</v>
      </c>
      <c r="Y25" s="30">
        <f t="shared" si="5"/>
        <v>37711</v>
      </c>
      <c r="Z25" s="31">
        <f t="shared" si="6"/>
        <v>10</v>
      </c>
      <c r="AA25" s="28" t="s">
        <v>66</v>
      </c>
      <c r="AB25" s="28">
        <f t="shared" si="10"/>
        <v>144000</v>
      </c>
      <c r="AC25" s="32">
        <f t="shared" si="7"/>
        <v>1440000</v>
      </c>
      <c r="AD25" s="28"/>
      <c r="AE25" s="29"/>
    </row>
    <row r="26" spans="1:31" x14ac:dyDescent="0.25">
      <c r="A26" s="2">
        <v>38352</v>
      </c>
      <c r="B26" s="2">
        <v>38077</v>
      </c>
      <c r="C26" s="20">
        <f>8995.8/(J26/E26)</f>
        <v>3</v>
      </c>
      <c r="D26" s="12">
        <f t="shared" si="12"/>
        <v>38352</v>
      </c>
      <c r="E26">
        <v>2</v>
      </c>
      <c r="F26" s="9">
        <f t="shared" si="15"/>
        <v>1586.25</v>
      </c>
      <c r="G26" s="10">
        <v>79680.2</v>
      </c>
      <c r="H26" s="10">
        <f>G26-60357.2</f>
        <v>19323</v>
      </c>
      <c r="I26" s="10">
        <v>120407.8</v>
      </c>
      <c r="J26" s="10">
        <v>5997.2</v>
      </c>
      <c r="K26" s="10">
        <v>21058.400000000001</v>
      </c>
      <c r="L26" s="4">
        <v>30669.1</v>
      </c>
      <c r="M26" s="9">
        <f t="shared" si="16"/>
        <v>42.154672180350829</v>
      </c>
      <c r="N26" s="9">
        <f t="shared" si="18"/>
        <v>10.227806309611152</v>
      </c>
      <c r="O26" s="9">
        <f t="shared" si="13"/>
        <v>155.09190846813243</v>
      </c>
      <c r="P26" s="1">
        <f t="shared" si="14"/>
        <v>1.8912529550827422E-3</v>
      </c>
      <c r="Q26" s="4">
        <f t="shared" si="11"/>
        <v>1</v>
      </c>
      <c r="R26" t="s">
        <v>153</v>
      </c>
      <c r="S26" s="3">
        <f t="shared" si="8"/>
        <v>4756529.25</v>
      </c>
      <c r="T26">
        <v>126.9</v>
      </c>
      <c r="U26" s="4">
        <f t="shared" si="17"/>
        <v>1586.25</v>
      </c>
      <c r="V26" s="4">
        <f>V27*5</f>
        <v>12.5</v>
      </c>
      <c r="Y26" s="30">
        <f t="shared" si="5"/>
        <v>38077</v>
      </c>
      <c r="Z26" s="31">
        <f t="shared" si="6"/>
        <v>3</v>
      </c>
      <c r="AA26" s="28" t="s">
        <v>67</v>
      </c>
      <c r="AB26" s="28">
        <f>AB25*5</f>
        <v>720000</v>
      </c>
      <c r="AC26" s="32">
        <f t="shared" si="7"/>
        <v>2160000</v>
      </c>
      <c r="AD26" s="28"/>
      <c r="AE26" s="29"/>
    </row>
    <row r="27" spans="1:31" x14ac:dyDescent="0.25">
      <c r="A27" s="2">
        <v>38717</v>
      </c>
      <c r="B27" s="2">
        <v>38442</v>
      </c>
      <c r="C27" s="20">
        <f>10495.5/(J27/E27)</f>
        <v>3.50001667389202</v>
      </c>
      <c r="D27" s="12">
        <f t="shared" si="12"/>
        <v>38717</v>
      </c>
      <c r="E27">
        <v>2</v>
      </c>
      <c r="F27" s="9">
        <f t="shared" si="15"/>
        <v>443.40000000000003</v>
      </c>
      <c r="G27" s="10">
        <v>109263.1</v>
      </c>
      <c r="H27" s="10">
        <f>G27-84487.4</f>
        <v>24775.700000000012</v>
      </c>
      <c r="I27" s="10">
        <v>149366.39999999999</v>
      </c>
      <c r="J27" s="10">
        <v>5997.4</v>
      </c>
      <c r="K27" s="10">
        <v>19120</v>
      </c>
      <c r="L27" s="4">
        <v>40961.4</v>
      </c>
      <c r="M27" s="9">
        <f t="shared" si="16"/>
        <v>51.810384499949976</v>
      </c>
      <c r="N27" s="9">
        <f t="shared" si="18"/>
        <v>13.659719211658386</v>
      </c>
      <c r="O27" s="9">
        <f t="shared" si="13"/>
        <v>32.460403697139256</v>
      </c>
      <c r="P27" s="1">
        <f t="shared" si="14"/>
        <v>7.8935874467569236E-3</v>
      </c>
      <c r="Q27" s="4">
        <f t="shared" si="11"/>
        <v>1.0000333488961515</v>
      </c>
      <c r="S27" s="3">
        <f t="shared" si="8"/>
        <v>1329623.58</v>
      </c>
      <c r="T27">
        <v>177.36</v>
      </c>
      <c r="U27" s="4">
        <f t="shared" si="17"/>
        <v>443.40000000000003</v>
      </c>
      <c r="V27" s="4">
        <v>2.5</v>
      </c>
      <c r="Y27" s="30">
        <f t="shared" si="5"/>
        <v>38442</v>
      </c>
      <c r="Z27" s="31">
        <f t="shared" si="6"/>
        <v>3.50001667389202</v>
      </c>
      <c r="AA27" s="28" t="s">
        <v>68</v>
      </c>
      <c r="AB27" s="28">
        <f t="shared" si="10"/>
        <v>720000</v>
      </c>
      <c r="AC27" s="32">
        <f t="shared" si="7"/>
        <v>2520012.0052022543</v>
      </c>
      <c r="AD27" s="28"/>
      <c r="AE27" s="29"/>
    </row>
    <row r="28" spans="1:31" x14ac:dyDescent="0.25">
      <c r="A28" s="2">
        <v>39082</v>
      </c>
      <c r="B28" s="2">
        <v>38807</v>
      </c>
      <c r="C28" s="20">
        <v>5.2</v>
      </c>
      <c r="D28" s="12">
        <f t="shared" si="12"/>
        <v>39082</v>
      </c>
      <c r="E28">
        <v>2</v>
      </c>
      <c r="F28" s="9">
        <f t="shared" si="15"/>
        <v>626.75</v>
      </c>
      <c r="G28" s="10">
        <v>145368</v>
      </c>
      <c r="H28" s="10">
        <f>G28-114362</f>
        <v>31006</v>
      </c>
      <c r="I28" s="10">
        <v>19233</v>
      </c>
      <c r="J28" s="10">
        <v>5997.4</v>
      </c>
      <c r="K28" s="10">
        <v>46891</v>
      </c>
      <c r="L28" s="4">
        <v>60764</v>
      </c>
      <c r="M28" s="9">
        <f t="shared" si="16"/>
        <v>8.4137793043652263</v>
      </c>
      <c r="N28" s="9">
        <f t="shared" si="18"/>
        <v>20.263447493914029</v>
      </c>
      <c r="O28" s="9">
        <f t="shared" si="13"/>
        <v>30.930077430715556</v>
      </c>
      <c r="P28" s="1">
        <f t="shared" si="14"/>
        <v>8.2967690466693254E-3</v>
      </c>
      <c r="Q28" s="4">
        <f t="shared" si="11"/>
        <v>1</v>
      </c>
      <c r="S28" s="3">
        <f t="shared" si="8"/>
        <v>1879435.2249999999</v>
      </c>
      <c r="T28">
        <v>250.7</v>
      </c>
      <c r="U28" s="4">
        <f t="shared" si="17"/>
        <v>626.75</v>
      </c>
      <c r="V28" s="4">
        <v>2.5</v>
      </c>
      <c r="Y28" s="30">
        <f t="shared" si="5"/>
        <v>38807</v>
      </c>
      <c r="Z28" s="31">
        <f t="shared" si="6"/>
        <v>5.2</v>
      </c>
      <c r="AA28" s="28" t="s">
        <v>69</v>
      </c>
      <c r="AB28" s="28">
        <f>AB27</f>
        <v>720000</v>
      </c>
      <c r="AC28" s="32">
        <f t="shared" si="7"/>
        <v>3744000</v>
      </c>
      <c r="AD28" s="28"/>
      <c r="AE28" s="29"/>
    </row>
    <row r="29" spans="1:31" x14ac:dyDescent="0.25">
      <c r="A29" s="2">
        <v>39447</v>
      </c>
      <c r="B29" s="2">
        <v>39172</v>
      </c>
      <c r="C29" s="20">
        <v>5.2</v>
      </c>
      <c r="D29" s="12">
        <f t="shared" si="12"/>
        <v>39447</v>
      </c>
      <c r="E29">
        <v>2</v>
      </c>
      <c r="F29" s="9">
        <f t="shared" si="15"/>
        <v>531.5</v>
      </c>
      <c r="G29" s="10">
        <v>187290</v>
      </c>
      <c r="H29" s="10">
        <f>G29-146126</f>
        <v>41164</v>
      </c>
      <c r="I29" s="10">
        <v>308081</v>
      </c>
      <c r="J29" s="10">
        <v>15546</v>
      </c>
      <c r="K29" s="10">
        <v>12356</v>
      </c>
      <c r="L29" s="4">
        <v>66803</v>
      </c>
      <c r="M29" s="9">
        <f t="shared" si="16"/>
        <v>41.634761353402801</v>
      </c>
      <c r="N29" s="4">
        <f t="shared" si="18"/>
        <v>8.5942364595394309</v>
      </c>
      <c r="O29" s="9">
        <f t="shared" si="13"/>
        <v>61.843771986288047</v>
      </c>
      <c r="P29" s="1">
        <f t="shared" si="14"/>
        <v>9.7836312323612423E-3</v>
      </c>
      <c r="Q29" s="4">
        <f t="shared" si="11"/>
        <v>2.5921232534098109</v>
      </c>
      <c r="R29" t="s">
        <v>154</v>
      </c>
      <c r="S29" s="3">
        <f t="shared" si="8"/>
        <v>4131349.5</v>
      </c>
      <c r="T29">
        <v>212.6</v>
      </c>
      <c r="U29" s="4">
        <f t="shared" si="17"/>
        <v>531.5</v>
      </c>
      <c r="V29" s="4">
        <v>2.5</v>
      </c>
      <c r="Y29" s="30">
        <f t="shared" si="5"/>
        <v>39172</v>
      </c>
      <c r="Z29" s="31">
        <f t="shared" si="6"/>
        <v>5.2</v>
      </c>
      <c r="AA29" s="28" t="s">
        <v>70</v>
      </c>
      <c r="AB29" s="28">
        <f>AB28*5/2</f>
        <v>1800000</v>
      </c>
      <c r="AC29" s="32">
        <f t="shared" si="7"/>
        <v>9360000</v>
      </c>
      <c r="AD29" s="28"/>
      <c r="AE29" s="29"/>
    </row>
    <row r="30" spans="1:31" x14ac:dyDescent="0.25">
      <c r="A30" s="2">
        <v>39813</v>
      </c>
      <c r="B30" s="2">
        <v>39538</v>
      </c>
      <c r="C30" s="20">
        <v>5.2</v>
      </c>
      <c r="D30" s="12">
        <f t="shared" si="12"/>
        <v>39813</v>
      </c>
      <c r="E30">
        <v>2</v>
      </c>
      <c r="F30" s="9">
        <f t="shared" si="15"/>
        <v>186.9</v>
      </c>
      <c r="G30" s="10">
        <v>243491</v>
      </c>
      <c r="H30" s="10">
        <f>G30-189448</f>
        <v>54043</v>
      </c>
      <c r="I30" s="10">
        <v>360036</v>
      </c>
      <c r="J30" s="10">
        <v>15546</v>
      </c>
      <c r="K30" s="10">
        <v>54045</v>
      </c>
      <c r="L30" s="4">
        <v>70143</v>
      </c>
      <c r="M30" s="9">
        <f t="shared" si="16"/>
        <v>48.318795831725204</v>
      </c>
      <c r="N30" s="4">
        <f t="shared" si="18"/>
        <v>9.0239289849478972</v>
      </c>
      <c r="O30" s="9">
        <f t="shared" si="13"/>
        <v>20.711599161712499</v>
      </c>
      <c r="P30" s="1">
        <f t="shared" si="14"/>
        <v>2.7822364901016586E-2</v>
      </c>
      <c r="Q30" s="4">
        <f t="shared" si="11"/>
        <v>1</v>
      </c>
      <c r="S30" s="3">
        <f t="shared" si="8"/>
        <v>1452773.7</v>
      </c>
      <c r="T30">
        <v>186.9</v>
      </c>
      <c r="U30" s="4">
        <f t="shared" si="17"/>
        <v>186.9</v>
      </c>
      <c r="V30" s="4">
        <v>1</v>
      </c>
      <c r="Y30" s="30">
        <f t="shared" si="5"/>
        <v>39538</v>
      </c>
      <c r="Z30" s="31">
        <f t="shared" si="6"/>
        <v>5.2</v>
      </c>
      <c r="AA30" s="28" t="s">
        <v>71</v>
      </c>
      <c r="AB30" s="28">
        <f>AB29</f>
        <v>1800000</v>
      </c>
      <c r="AC30" s="32">
        <f t="shared" si="7"/>
        <v>9360000</v>
      </c>
      <c r="AD30" s="28"/>
      <c r="AE30" s="29"/>
    </row>
    <row r="31" spans="1:31" x14ac:dyDescent="0.25">
      <c r="A31" s="2">
        <v>40178</v>
      </c>
      <c r="B31" s="2">
        <v>39903</v>
      </c>
      <c r="C31" s="20">
        <v>5.2</v>
      </c>
      <c r="D31" s="12">
        <f t="shared" si="12"/>
        <v>40178</v>
      </c>
      <c r="E31">
        <v>2</v>
      </c>
      <c r="F31" s="9">
        <f t="shared" si="15"/>
        <v>335.6</v>
      </c>
      <c r="G31" s="10">
        <v>305961</v>
      </c>
      <c r="H31" s="10">
        <f>G31-235881</f>
        <v>70080</v>
      </c>
      <c r="I31" s="10">
        <v>419529</v>
      </c>
      <c r="J31" s="10">
        <v>15546</v>
      </c>
      <c r="K31" s="10">
        <v>94024</v>
      </c>
      <c r="L31" s="4">
        <v>77681</v>
      </c>
      <c r="M31" s="9">
        <f t="shared" si="16"/>
        <v>55.972597452720954</v>
      </c>
      <c r="N31" s="4">
        <f t="shared" si="18"/>
        <v>9.9936961276212539</v>
      </c>
      <c r="O31" s="9">
        <f t="shared" si="13"/>
        <v>33.581169140459053</v>
      </c>
      <c r="P31" s="1">
        <f t="shared" si="14"/>
        <v>1.5494636471990465E-2</v>
      </c>
      <c r="Q31" s="4">
        <f t="shared" si="11"/>
        <v>1</v>
      </c>
      <c r="S31" s="3">
        <f t="shared" si="8"/>
        <v>2608618.8000000003</v>
      </c>
      <c r="T31">
        <v>335.6</v>
      </c>
      <c r="U31" s="4">
        <f t="shared" si="17"/>
        <v>335.6</v>
      </c>
      <c r="V31" s="4">
        <v>1</v>
      </c>
      <c r="Y31" s="30">
        <f t="shared" si="5"/>
        <v>39903</v>
      </c>
      <c r="Z31" s="31">
        <f t="shared" si="6"/>
        <v>5.2</v>
      </c>
      <c r="AA31" s="28" t="s">
        <v>72</v>
      </c>
      <c r="AB31" s="28">
        <f t="shared" ref="AB30:AB32" si="19">AB30</f>
        <v>1800000</v>
      </c>
      <c r="AC31" s="32">
        <f t="shared" si="7"/>
        <v>9360000</v>
      </c>
      <c r="AD31" s="28"/>
      <c r="AE31" s="29"/>
    </row>
    <row r="32" spans="1:31" x14ac:dyDescent="0.25">
      <c r="A32" s="2">
        <v>40543</v>
      </c>
      <c r="B32" s="2">
        <v>40268</v>
      </c>
      <c r="C32" s="20">
        <f>16058/(J32/E32)</f>
        <v>2</v>
      </c>
      <c r="D32" s="12">
        <f t="shared" si="12"/>
        <v>40543</v>
      </c>
      <c r="E32">
        <v>2</v>
      </c>
      <c r="F32" s="9">
        <f t="shared" si="15"/>
        <v>369.9</v>
      </c>
      <c r="G32" s="10">
        <v>357968</v>
      </c>
      <c r="H32" s="10">
        <f>G32-269541</f>
        <v>88427</v>
      </c>
      <c r="I32" s="10">
        <v>575351</v>
      </c>
      <c r="J32" s="10">
        <v>16058</v>
      </c>
      <c r="K32" s="10">
        <v>507</v>
      </c>
      <c r="L32" s="4">
        <v>108259</v>
      </c>
      <c r="M32" s="9">
        <f t="shared" si="16"/>
        <v>73.659110723626853</v>
      </c>
      <c r="N32" s="4">
        <f t="shared" si="18"/>
        <v>13.483497322207</v>
      </c>
      <c r="O32" s="9">
        <f t="shared" si="13"/>
        <v>27.433535318079787</v>
      </c>
      <c r="P32" s="1">
        <f t="shared" si="14"/>
        <v>5.406866720735334E-3</v>
      </c>
      <c r="Q32" s="4">
        <f t="shared" si="11"/>
        <v>1.032934516917535</v>
      </c>
      <c r="S32" s="3">
        <f t="shared" si="8"/>
        <v>2969927.0999999996</v>
      </c>
      <c r="T32">
        <v>369.9</v>
      </c>
      <c r="U32" s="4">
        <f t="shared" si="17"/>
        <v>369.9</v>
      </c>
      <c r="V32" s="4">
        <v>1</v>
      </c>
      <c r="Y32" s="30">
        <f t="shared" si="5"/>
        <v>40268</v>
      </c>
      <c r="Z32" s="31">
        <f t="shared" si="6"/>
        <v>2</v>
      </c>
      <c r="AA32" s="28" t="s">
        <v>73</v>
      </c>
      <c r="AB32" s="28">
        <f t="shared" si="19"/>
        <v>1800000</v>
      </c>
      <c r="AC32" s="32">
        <f t="shared" si="7"/>
        <v>3600000</v>
      </c>
      <c r="AD32" s="28"/>
      <c r="AE32" s="29"/>
    </row>
    <row r="33" spans="1:31" x14ac:dyDescent="0.25">
      <c r="A33" s="2">
        <v>40908</v>
      </c>
      <c r="B33" s="2">
        <v>40633</v>
      </c>
      <c r="C33" s="20">
        <f>16058/(J33/E33)</f>
        <v>2</v>
      </c>
      <c r="D33" s="12">
        <f t="shared" si="12"/>
        <v>40908</v>
      </c>
      <c r="E33">
        <v>2</v>
      </c>
      <c r="F33" s="9">
        <f t="shared" si="15"/>
        <v>319.55</v>
      </c>
      <c r="G33" s="10">
        <v>418207</v>
      </c>
      <c r="H33" s="10">
        <f>G33-312109</f>
        <v>106098</v>
      </c>
      <c r="I33" s="10">
        <v>645237</v>
      </c>
      <c r="J33" s="10">
        <v>16058</v>
      </c>
      <c r="K33" s="10">
        <v>44139</v>
      </c>
      <c r="L33" s="4">
        <v>98957</v>
      </c>
      <c r="M33" s="9">
        <f t="shared" si="16"/>
        <v>82.363308008469303</v>
      </c>
      <c r="N33" s="4">
        <f t="shared" si="18"/>
        <v>12.324947066882551</v>
      </c>
      <c r="O33" s="9">
        <f t="shared" si="13"/>
        <v>25.927089038673365</v>
      </c>
      <c r="P33" s="1">
        <f t="shared" si="14"/>
        <v>6.2588014395243306E-3</v>
      </c>
      <c r="Q33" s="4">
        <f t="shared" si="11"/>
        <v>1</v>
      </c>
      <c r="S33" s="3">
        <f t="shared" si="8"/>
        <v>2565666.9500000002</v>
      </c>
      <c r="T33">
        <v>319.55</v>
      </c>
      <c r="U33" s="4">
        <f t="shared" si="17"/>
        <v>319.55</v>
      </c>
      <c r="V33" s="4">
        <v>1</v>
      </c>
      <c r="Y33" s="30">
        <f t="shared" si="5"/>
        <v>40633</v>
      </c>
      <c r="Z33" s="31">
        <f t="shared" si="6"/>
        <v>2</v>
      </c>
      <c r="AA33" s="28" t="s">
        <v>74</v>
      </c>
      <c r="AB33" s="28">
        <f>AB32</f>
        <v>1800000</v>
      </c>
      <c r="AC33" s="32">
        <f t="shared" si="7"/>
        <v>3600000</v>
      </c>
      <c r="AD33" s="28"/>
      <c r="AE33" s="29"/>
    </row>
    <row r="34" spans="1:31" x14ac:dyDescent="0.25">
      <c r="A34" s="2">
        <v>41274</v>
      </c>
      <c r="B34" s="2">
        <v>40999</v>
      </c>
      <c r="C34" s="20">
        <f>16058/(J34/E34)</f>
        <v>2</v>
      </c>
      <c r="D34" s="12">
        <f t="shared" si="12"/>
        <v>41274</v>
      </c>
      <c r="E34">
        <v>2</v>
      </c>
      <c r="F34" s="9">
        <f t="shared" si="15"/>
        <v>414.1</v>
      </c>
      <c r="G34" s="10">
        <v>321549</v>
      </c>
      <c r="H34" s="10" t="s">
        <v>84</v>
      </c>
      <c r="I34" s="10">
        <v>747835</v>
      </c>
      <c r="J34" s="10">
        <v>16058</v>
      </c>
      <c r="L34" s="4">
        <v>114424</v>
      </c>
      <c r="M34" s="4">
        <f t="shared" si="16"/>
        <v>95.141736206252332</v>
      </c>
      <c r="N34" s="4">
        <f t="shared" si="18"/>
        <v>14.251338896500187</v>
      </c>
      <c r="O34" s="9">
        <f t="shared" si="13"/>
        <v>29.056919003006364</v>
      </c>
      <c r="P34" s="1">
        <f t="shared" si="14"/>
        <v>4.8297512678097078E-3</v>
      </c>
      <c r="Q34" s="4">
        <f t="shared" si="11"/>
        <v>1</v>
      </c>
      <c r="S34" s="3">
        <f t="shared" si="8"/>
        <v>3324808.9000000004</v>
      </c>
      <c r="T34">
        <v>414.1</v>
      </c>
      <c r="U34" s="4">
        <f t="shared" si="17"/>
        <v>414.1</v>
      </c>
      <c r="V34" s="4">
        <v>1</v>
      </c>
      <c r="Y34" s="30">
        <f t="shared" si="5"/>
        <v>40999</v>
      </c>
      <c r="Z34" s="31">
        <f t="shared" si="6"/>
        <v>2</v>
      </c>
      <c r="AA34" s="28" t="s">
        <v>75</v>
      </c>
      <c r="AB34" s="28">
        <f>AB33</f>
        <v>1800000</v>
      </c>
      <c r="AC34" s="32">
        <f t="shared" si="7"/>
        <v>3600000</v>
      </c>
      <c r="AD34" s="28"/>
      <c r="AE34" s="29"/>
    </row>
    <row r="35" spans="1:31" x14ac:dyDescent="0.25">
      <c r="A35" s="2">
        <v>41639</v>
      </c>
      <c r="B35" s="2">
        <v>41364</v>
      </c>
      <c r="C35" s="20">
        <f>16058/(J35/E35)</f>
        <v>2</v>
      </c>
      <c r="D35" s="12">
        <f t="shared" si="12"/>
        <v>41639</v>
      </c>
      <c r="E35">
        <v>2</v>
      </c>
      <c r="F35" s="9">
        <f t="shared" si="15"/>
        <v>400.55</v>
      </c>
      <c r="G35" s="10">
        <v>360997</v>
      </c>
      <c r="H35" s="10" t="s">
        <v>84</v>
      </c>
      <c r="I35" s="10">
        <v>885810</v>
      </c>
      <c r="J35" s="10">
        <v>16058</v>
      </c>
      <c r="L35" s="4">
        <v>154485</v>
      </c>
      <c r="M35" s="4">
        <f t="shared" si="16"/>
        <v>112.32631710051065</v>
      </c>
      <c r="N35" s="4">
        <f t="shared" si="18"/>
        <v>19.240876821521983</v>
      </c>
      <c r="O35" s="9">
        <f t="shared" si="13"/>
        <v>20.817658348706995</v>
      </c>
      <c r="P35" s="1">
        <f t="shared" si="14"/>
        <v>4.9931344401448006E-3</v>
      </c>
      <c r="Q35" s="4">
        <f t="shared" si="11"/>
        <v>1</v>
      </c>
      <c r="S35" s="3">
        <f t="shared" si="8"/>
        <v>3216015.95</v>
      </c>
      <c r="T35">
        <v>400.55</v>
      </c>
      <c r="U35" s="4">
        <f t="shared" si="17"/>
        <v>400.55</v>
      </c>
      <c r="V35" s="4">
        <v>1</v>
      </c>
      <c r="Y35" s="30">
        <f t="shared" si="5"/>
        <v>41364</v>
      </c>
      <c r="Z35" s="31">
        <f t="shared" si="6"/>
        <v>2</v>
      </c>
      <c r="AA35" s="28" t="s">
        <v>76</v>
      </c>
      <c r="AB35" s="28">
        <f t="shared" ref="AB35:AB38" si="20">AB34</f>
        <v>1800000</v>
      </c>
      <c r="AC35" s="32">
        <f t="shared" si="7"/>
        <v>3600000</v>
      </c>
      <c r="AD35" s="28"/>
      <c r="AE35" s="29"/>
    </row>
    <row r="36" spans="1:31" x14ac:dyDescent="0.25">
      <c r="A36" s="2">
        <v>42004</v>
      </c>
      <c r="B36" s="2">
        <v>41729</v>
      </c>
      <c r="C36" s="20">
        <f>16058/(J36/E36)</f>
        <v>2</v>
      </c>
      <c r="D36" s="12">
        <f t="shared" si="12"/>
        <v>42004</v>
      </c>
      <c r="E36">
        <v>2</v>
      </c>
      <c r="F36" s="9">
        <f t="shared" si="15"/>
        <v>625.79999999999995</v>
      </c>
      <c r="G36" s="10">
        <v>399594</v>
      </c>
      <c r="H36" s="10" t="s">
        <v>84</v>
      </c>
      <c r="I36" s="10">
        <v>988977</v>
      </c>
      <c r="J36" s="10">
        <v>16058</v>
      </c>
      <c r="L36" s="4">
        <v>138841</v>
      </c>
      <c r="M36" s="4">
        <f t="shared" si="16"/>
        <v>125.17561340141985</v>
      </c>
      <c r="N36" s="4">
        <f t="shared" si="18"/>
        <v>17.29243990534313</v>
      </c>
      <c r="O36" s="9">
        <f t="shared" si="13"/>
        <v>36.189225084809244</v>
      </c>
      <c r="P36" s="1">
        <f t="shared" si="14"/>
        <v>3.1959092361776927E-3</v>
      </c>
      <c r="Q36" s="4">
        <f t="shared" si="11"/>
        <v>1</v>
      </c>
      <c r="S36" s="3">
        <f t="shared" si="8"/>
        <v>5024548.1999999993</v>
      </c>
      <c r="T36">
        <v>625.79999999999995</v>
      </c>
      <c r="U36" s="4">
        <f t="shared" si="17"/>
        <v>625.79999999999995</v>
      </c>
      <c r="V36" s="4">
        <v>1</v>
      </c>
      <c r="Y36" s="30">
        <f t="shared" si="5"/>
        <v>41729</v>
      </c>
      <c r="Z36" s="31">
        <f t="shared" si="6"/>
        <v>2</v>
      </c>
      <c r="AA36" s="28" t="s">
        <v>77</v>
      </c>
      <c r="AB36" s="28">
        <f t="shared" si="20"/>
        <v>1800000</v>
      </c>
      <c r="AC36" s="32">
        <f t="shared" si="7"/>
        <v>3600000</v>
      </c>
      <c r="AD36" s="28"/>
      <c r="AE36" s="29"/>
    </row>
    <row r="37" spans="1:31" x14ac:dyDescent="0.25">
      <c r="A37" s="2">
        <v>42369</v>
      </c>
      <c r="B37" s="2">
        <v>42094</v>
      </c>
      <c r="C37" s="20">
        <f>16059/(J37/E37)</f>
        <v>2</v>
      </c>
      <c r="D37" s="12">
        <f t="shared" si="12"/>
        <v>42369</v>
      </c>
      <c r="E37">
        <v>2</v>
      </c>
      <c r="F37" s="9">
        <f t="shared" si="15"/>
        <v>649.5</v>
      </c>
      <c r="G37" s="10">
        <v>414056</v>
      </c>
      <c r="H37" s="10" t="s">
        <v>84</v>
      </c>
      <c r="I37" s="10">
        <v>1062865</v>
      </c>
      <c r="J37" s="10">
        <v>16059</v>
      </c>
      <c r="L37" s="4">
        <v>118077</v>
      </c>
      <c r="M37" s="4">
        <f t="shared" si="16"/>
        <v>134.37001058596425</v>
      </c>
      <c r="N37" s="4">
        <f t="shared" si="18"/>
        <v>14.70539884177097</v>
      </c>
      <c r="O37" s="9">
        <f t="shared" si="13"/>
        <v>44.167452171040928</v>
      </c>
      <c r="P37" s="1">
        <f t="shared" si="14"/>
        <v>3.0792917628945341E-3</v>
      </c>
      <c r="Q37" s="4">
        <f t="shared" si="11"/>
        <v>1.0000622742558227</v>
      </c>
      <c r="S37" s="3">
        <f t="shared" si="8"/>
        <v>5215160.25</v>
      </c>
      <c r="T37">
        <v>649.5</v>
      </c>
      <c r="U37" s="4">
        <f t="shared" si="17"/>
        <v>649.5</v>
      </c>
      <c r="V37" s="4">
        <v>1</v>
      </c>
      <c r="Y37" s="30">
        <f t="shared" si="5"/>
        <v>42094</v>
      </c>
      <c r="Z37" s="31">
        <f t="shared" si="6"/>
        <v>2</v>
      </c>
      <c r="AA37" s="28" t="s">
        <v>79</v>
      </c>
      <c r="AB37" s="28">
        <f t="shared" si="20"/>
        <v>1800000</v>
      </c>
      <c r="AC37" s="32">
        <f t="shared" si="7"/>
        <v>3600000</v>
      </c>
      <c r="AD37" s="33"/>
      <c r="AE37" s="29"/>
    </row>
    <row r="38" spans="1:31" x14ac:dyDescent="0.25">
      <c r="A38" s="2">
        <v>42735</v>
      </c>
      <c r="B38" s="2">
        <v>42460</v>
      </c>
      <c r="C38" s="20">
        <f>16062/(J38/E38)</f>
        <v>1.9992531740104555</v>
      </c>
      <c r="D38" s="12">
        <f t="shared" si="12"/>
        <v>42735</v>
      </c>
      <c r="E38">
        <v>2</v>
      </c>
      <c r="F38" s="9">
        <f t="shared" si="15"/>
        <v>568.20000000000005</v>
      </c>
      <c r="G38" s="10">
        <v>460485</v>
      </c>
      <c r="H38" s="10" t="s">
        <v>84</v>
      </c>
      <c r="I38" s="10">
        <v>1135554</v>
      </c>
      <c r="J38" s="10">
        <v>16068</v>
      </c>
      <c r="L38" s="4">
        <v>135999</v>
      </c>
      <c r="M38" s="4">
        <f t="shared" si="16"/>
        <v>143.34353995519044</v>
      </c>
      <c r="N38" s="4">
        <f t="shared" si="18"/>
        <v>16.92793129200896</v>
      </c>
      <c r="O38" s="9">
        <f t="shared" si="13"/>
        <v>33.565826219310445</v>
      </c>
      <c r="P38" s="1">
        <f t="shared" si="14"/>
        <v>3.5185729919226601E-3</v>
      </c>
      <c r="Q38" s="4">
        <f t="shared" si="11"/>
        <v>1.0005604334018308</v>
      </c>
      <c r="S38" s="3">
        <f t="shared" si="8"/>
        <v>4564918.8000000007</v>
      </c>
      <c r="T38">
        <v>568.20000000000005</v>
      </c>
      <c r="U38" s="4">
        <f t="shared" si="17"/>
        <v>568.20000000000005</v>
      </c>
      <c r="V38" s="4">
        <v>1</v>
      </c>
      <c r="Y38" s="30">
        <f t="shared" si="5"/>
        <v>42460</v>
      </c>
      <c r="Z38" s="31">
        <f t="shared" si="6"/>
        <v>1.9992531740104555</v>
      </c>
      <c r="AA38" s="28" t="s">
        <v>78</v>
      </c>
      <c r="AB38" s="28">
        <f t="shared" si="20"/>
        <v>1800000</v>
      </c>
      <c r="AC38" s="32">
        <f t="shared" si="7"/>
        <v>3598655.7132188198</v>
      </c>
      <c r="AD38" s="28"/>
      <c r="AE38" s="29"/>
    </row>
    <row r="39" spans="1:31" x14ac:dyDescent="0.25">
      <c r="A39" s="2">
        <v>43100</v>
      </c>
      <c r="B39" s="2">
        <v>42825</v>
      </c>
      <c r="C39" s="20">
        <f>16087/(J39/E39)</f>
        <v>1.9996270975761343</v>
      </c>
      <c r="D39" s="12">
        <f t="shared" si="12"/>
        <v>43100</v>
      </c>
      <c r="E39">
        <v>2</v>
      </c>
      <c r="F39" s="9">
        <f t="shared" si="15"/>
        <v>607.15</v>
      </c>
      <c r="G39" s="10">
        <v>500869</v>
      </c>
      <c r="H39" s="10" t="s">
        <v>84</v>
      </c>
      <c r="I39" s="10">
        <v>1238276</v>
      </c>
      <c r="J39" s="10">
        <v>16090</v>
      </c>
      <c r="L39" s="4">
        <v>100639</v>
      </c>
      <c r="M39" s="4">
        <f t="shared" si="16"/>
        <v>155.91870727159727</v>
      </c>
      <c r="N39" s="4">
        <f t="shared" si="18"/>
        <v>12.509509011808577</v>
      </c>
      <c r="O39" s="9">
        <f t="shared" si="13"/>
        <v>48.535078349347664</v>
      </c>
      <c r="P39" s="1">
        <f t="shared" si="14"/>
        <v>3.2934647081876546E-3</v>
      </c>
      <c r="Q39" s="4">
        <f t="shared" si="11"/>
        <v>1.0013691809808314</v>
      </c>
      <c r="S39" s="3">
        <f t="shared" si="8"/>
        <v>4884521.75</v>
      </c>
      <c r="T39">
        <v>607.15</v>
      </c>
      <c r="U39" s="4">
        <f t="shared" si="17"/>
        <v>607.15</v>
      </c>
      <c r="V39" s="4">
        <v>1</v>
      </c>
      <c r="Y39" s="30">
        <f t="shared" si="5"/>
        <v>42825</v>
      </c>
      <c r="Z39" s="31">
        <f t="shared" si="6"/>
        <v>1.9996270975761343</v>
      </c>
      <c r="AA39" s="28" t="s">
        <v>80</v>
      </c>
      <c r="AB39" s="28">
        <f>AB38</f>
        <v>1800000</v>
      </c>
      <c r="AC39" s="32">
        <f t="shared" si="7"/>
        <v>3599328.7756370418</v>
      </c>
      <c r="AD39" s="28"/>
      <c r="AE39" s="35"/>
    </row>
    <row r="40" spans="1:31" x14ac:dyDescent="0.25">
      <c r="A40" s="2">
        <v>43465</v>
      </c>
      <c r="B40" s="2">
        <v>43190</v>
      </c>
      <c r="C40" s="20">
        <f>16094/(J40/E40)</f>
        <v>1.9990063346168179</v>
      </c>
      <c r="D40" s="12">
        <f t="shared" si="12"/>
        <v>43465</v>
      </c>
      <c r="E40">
        <v>2</v>
      </c>
      <c r="F40" s="9">
        <f t="shared" si="15"/>
        <v>520</v>
      </c>
      <c r="G40" s="10">
        <v>531535</v>
      </c>
      <c r="H40" s="10" t="s">
        <v>84</v>
      </c>
      <c r="I40" s="10">
        <v>1406817</v>
      </c>
      <c r="J40" s="10">
        <v>16102</v>
      </c>
      <c r="L40" s="4">
        <v>141053</v>
      </c>
      <c r="M40" s="4">
        <f t="shared" si="16"/>
        <v>176.7381691715315</v>
      </c>
      <c r="N40" s="4">
        <f t="shared" si="18"/>
        <v>17.519935411750094</v>
      </c>
      <c r="O40" s="9">
        <f t="shared" si="13"/>
        <v>29.680474715177983</v>
      </c>
      <c r="P40" s="1">
        <f t="shared" si="14"/>
        <v>3.8442429511861883E-3</v>
      </c>
      <c r="Q40" s="4">
        <f t="shared" si="11"/>
        <v>1.0007458048477316</v>
      </c>
      <c r="S40" s="3">
        <f t="shared" si="8"/>
        <v>4186520</v>
      </c>
      <c r="T40">
        <v>520</v>
      </c>
      <c r="U40" s="4">
        <f t="shared" si="17"/>
        <v>520</v>
      </c>
      <c r="V40" s="4">
        <v>1</v>
      </c>
      <c r="Y40" s="30">
        <f t="shared" si="5"/>
        <v>43190</v>
      </c>
      <c r="Z40" s="31">
        <f t="shared" si="6"/>
        <v>1.9990063346168179</v>
      </c>
      <c r="AA40" s="28" t="s">
        <v>81</v>
      </c>
      <c r="AB40" s="28">
        <f>AB39</f>
        <v>1800000</v>
      </c>
      <c r="AC40" s="32">
        <f t="shared" si="7"/>
        <v>3598211.4023102722</v>
      </c>
      <c r="AD40" s="28"/>
      <c r="AE40" s="29"/>
    </row>
    <row r="41" spans="1:31" x14ac:dyDescent="0.25">
      <c r="A41" s="2">
        <v>43830</v>
      </c>
      <c r="B41" s="2">
        <v>43555</v>
      </c>
      <c r="C41" s="20">
        <f>24157/(J41/E41)</f>
        <v>2.9982623805386619</v>
      </c>
      <c r="D41" s="12">
        <f t="shared" si="12"/>
        <v>43830</v>
      </c>
      <c r="E41">
        <v>2</v>
      </c>
      <c r="F41" s="9">
        <f t="shared" si="15"/>
        <v>478.45</v>
      </c>
      <c r="G41" s="10">
        <v>511435</v>
      </c>
      <c r="H41" s="10" t="s">
        <v>84</v>
      </c>
      <c r="I41" s="10">
        <v>1485114</v>
      </c>
      <c r="J41" s="10">
        <v>16114</v>
      </c>
      <c r="L41" s="4">
        <v>152770</v>
      </c>
      <c r="M41" s="4">
        <f t="shared" si="16"/>
        <v>186.32592776467669</v>
      </c>
      <c r="N41" s="4">
        <f t="shared" si="18"/>
        <v>18.961151793471515</v>
      </c>
      <c r="O41" s="9">
        <f t="shared" si="13"/>
        <v>25.233171761471493</v>
      </c>
      <c r="P41" s="1">
        <f t="shared" si="14"/>
        <v>6.2666159066541161E-3</v>
      </c>
      <c r="Q41" s="4">
        <f t="shared" si="11"/>
        <v>1.0007452490373867</v>
      </c>
      <c r="S41" s="3">
        <f t="shared" si="8"/>
        <v>3854871.65</v>
      </c>
      <c r="T41">
        <v>478.45</v>
      </c>
      <c r="U41" s="4">
        <f t="shared" si="17"/>
        <v>478.45</v>
      </c>
      <c r="V41" s="4">
        <v>1</v>
      </c>
      <c r="Y41" s="30">
        <f t="shared" si="5"/>
        <v>43555</v>
      </c>
      <c r="Z41" s="31">
        <f t="shared" si="6"/>
        <v>2.9982623805386619</v>
      </c>
      <c r="AA41" s="28" t="s">
        <v>82</v>
      </c>
      <c r="AB41" s="28">
        <f>AB40</f>
        <v>1800000</v>
      </c>
      <c r="AC41" s="32">
        <f t="shared" si="7"/>
        <v>5396872.2849695915</v>
      </c>
      <c r="AD41" s="33">
        <v>43555</v>
      </c>
      <c r="AE41" s="34">
        <f>L41</f>
        <v>152770</v>
      </c>
    </row>
    <row r="42" spans="1:31" x14ac:dyDescent="0.25">
      <c r="A42" s="2"/>
      <c r="B42" s="2"/>
      <c r="F42" s="4"/>
      <c r="M42" s="4"/>
      <c r="N42" s="4"/>
      <c r="O42" s="4"/>
      <c r="V42" s="6"/>
      <c r="Y42" s="30">
        <v>43921</v>
      </c>
      <c r="Z42" s="31">
        <v>478.45</v>
      </c>
      <c r="AA42" s="28" t="s">
        <v>103</v>
      </c>
      <c r="AB42" s="28">
        <f>AB41</f>
        <v>1800000</v>
      </c>
      <c r="AC42" s="32">
        <f>AB42*Z42</f>
        <v>861210000</v>
      </c>
      <c r="AD42" s="28"/>
      <c r="AE42" s="29"/>
    </row>
    <row r="43" spans="1:31" x14ac:dyDescent="0.25">
      <c r="A43" s="2"/>
      <c r="B43" s="2"/>
      <c r="F43" s="4"/>
      <c r="M43" s="4"/>
      <c r="N43" s="4"/>
      <c r="O43" s="4"/>
      <c r="T43" s="4">
        <f>T41/T17</f>
        <v>55.184544405997691</v>
      </c>
      <c r="V43" s="6"/>
      <c r="Y43" s="30" t="s">
        <v>57</v>
      </c>
      <c r="Z43" s="28"/>
      <c r="AA43" s="28"/>
      <c r="AB43" s="28"/>
      <c r="AC43" s="38">
        <f>XIRR(AC4:AC42,Y4:Y42)</f>
        <v>0.56821755766868609</v>
      </c>
      <c r="AD43" s="28"/>
      <c r="AE43" s="40">
        <f>((AE41/AE4)^(1/AE44)-1)</f>
        <v>0.25726558133952637</v>
      </c>
    </row>
    <row r="44" spans="1:31" ht="15.75" thickBot="1" x14ac:dyDescent="0.3">
      <c r="A44" s="2"/>
      <c r="B44" s="2"/>
      <c r="F44" s="4"/>
      <c r="M44" s="4"/>
      <c r="N44" s="4"/>
      <c r="O44" s="4"/>
      <c r="V44" s="6"/>
      <c r="Y44" s="36" t="s">
        <v>51</v>
      </c>
      <c r="Z44" s="37"/>
      <c r="AA44" s="37"/>
      <c r="AB44" s="37"/>
      <c r="AC44" s="39">
        <f>YEARFRAC(Y4,Y42)</f>
        <v>36.69166666666667</v>
      </c>
      <c r="AD44" s="37"/>
      <c r="AE44" s="41">
        <f>ROUND(YEARFRAC(AD4,AD41),0)</f>
        <v>35</v>
      </c>
    </row>
    <row r="45" spans="1:31" x14ac:dyDescent="0.25">
      <c r="A45" s="2" t="s">
        <v>111</v>
      </c>
      <c r="B45" s="2">
        <v>30519</v>
      </c>
      <c r="F45" s="4"/>
      <c r="M45" s="4"/>
      <c r="N45" s="4"/>
      <c r="O45" s="4"/>
      <c r="V45" s="6"/>
      <c r="Y45" s="2"/>
      <c r="AC45" s="3"/>
    </row>
    <row r="46" spans="1:31" x14ac:dyDescent="0.25">
      <c r="A46" s="5">
        <v>31413</v>
      </c>
      <c r="B46" s="2" t="s">
        <v>112</v>
      </c>
      <c r="F46" s="4"/>
      <c r="M46" s="4"/>
      <c r="N46" s="4"/>
      <c r="O46" s="4"/>
      <c r="Y46" s="2"/>
      <c r="AC46" s="3"/>
    </row>
    <row r="47" spans="1:31" x14ac:dyDescent="0.25">
      <c r="A47">
        <v>1987</v>
      </c>
      <c r="B47" s="2" t="s">
        <v>112</v>
      </c>
      <c r="Y47" s="2"/>
      <c r="Z47" s="4"/>
      <c r="AC47" s="3"/>
    </row>
    <row r="48" spans="1:31" x14ac:dyDescent="0.25">
      <c r="A48">
        <v>1992</v>
      </c>
      <c r="B48" s="2" t="s">
        <v>112</v>
      </c>
      <c r="Y48" s="2"/>
      <c r="Z48" s="4"/>
      <c r="AC48" s="3"/>
    </row>
    <row r="49" spans="1:29" x14ac:dyDescent="0.25">
      <c r="A49">
        <v>1994</v>
      </c>
      <c r="B49" s="2" t="s">
        <v>113</v>
      </c>
      <c r="Y49" s="2"/>
      <c r="Z49" s="4"/>
      <c r="AC49" s="3"/>
    </row>
    <row r="50" spans="1:29" x14ac:dyDescent="0.25">
      <c r="A50">
        <v>1995</v>
      </c>
      <c r="B50" s="2" t="s">
        <v>114</v>
      </c>
      <c r="Y50" s="2"/>
      <c r="Z50" s="4"/>
      <c r="AC50" s="3"/>
    </row>
    <row r="52" spans="1:29" x14ac:dyDescent="0.25">
      <c r="A52" s="14" t="s">
        <v>117</v>
      </c>
    </row>
    <row r="53" spans="1:29" x14ac:dyDescent="0.25">
      <c r="A53" s="14" t="s">
        <v>115</v>
      </c>
      <c r="B53" t="s">
        <v>26</v>
      </c>
      <c r="C53" t="s">
        <v>25</v>
      </c>
      <c r="D53" t="s">
        <v>116</v>
      </c>
    </row>
    <row r="54" spans="1:29" x14ac:dyDescent="0.25">
      <c r="A54" s="21">
        <v>38759</v>
      </c>
      <c r="B54" s="11">
        <v>0.12638888888888888</v>
      </c>
      <c r="C54" s="2">
        <v>38832</v>
      </c>
      <c r="D54" s="2">
        <v>38831</v>
      </c>
    </row>
    <row r="55" spans="1:29" x14ac:dyDescent="0.25">
      <c r="A55" s="21">
        <v>36440</v>
      </c>
      <c r="B55" s="11">
        <v>8.4027777777777771E-2</v>
      </c>
      <c r="C55" s="2">
        <v>36469</v>
      </c>
      <c r="D55" s="2">
        <v>36451</v>
      </c>
    </row>
    <row r="56" spans="1:29" x14ac:dyDescent="0.25">
      <c r="A56" s="21">
        <v>34417</v>
      </c>
      <c r="B56" s="11">
        <v>0.20902777777777778</v>
      </c>
      <c r="C56" s="2">
        <v>34450</v>
      </c>
      <c r="D56" s="2">
        <v>34428</v>
      </c>
    </row>
    <row r="57" spans="1:29" x14ac:dyDescent="0.25">
      <c r="A57" s="21">
        <v>33877</v>
      </c>
      <c r="B57" s="11">
        <v>4.2361111111111106E-2</v>
      </c>
      <c r="C57" s="2">
        <v>33914</v>
      </c>
      <c r="D57" s="2">
        <v>33883</v>
      </c>
    </row>
    <row r="58" spans="1:29" x14ac:dyDescent="0.25">
      <c r="A58" s="21">
        <v>32427</v>
      </c>
      <c r="B58" s="11">
        <v>4.2361111111111106E-2</v>
      </c>
      <c r="C58" s="2">
        <v>32478</v>
      </c>
    </row>
    <row r="59" spans="1:29" x14ac:dyDescent="0.25">
      <c r="A59" s="21">
        <v>31647</v>
      </c>
      <c r="B59" s="11">
        <v>4.2361111111111106E-2</v>
      </c>
    </row>
    <row r="60" spans="1:29" x14ac:dyDescent="0.25">
      <c r="A60" s="21">
        <v>29456</v>
      </c>
      <c r="B60" s="23">
        <v>4.2361111111111106E-2</v>
      </c>
    </row>
    <row r="62" spans="1:29" x14ac:dyDescent="0.25">
      <c r="A62" t="s">
        <v>118</v>
      </c>
    </row>
    <row r="63" spans="1:29" x14ac:dyDescent="0.25">
      <c r="A63" t="s">
        <v>115</v>
      </c>
      <c r="B63" t="s">
        <v>119</v>
      </c>
      <c r="C63" t="s">
        <v>120</v>
      </c>
      <c r="D63" t="s">
        <v>25</v>
      </c>
      <c r="E63" t="s">
        <v>121</v>
      </c>
    </row>
    <row r="64" spans="1:29" x14ac:dyDescent="0.25">
      <c r="A64" s="2">
        <v>34544</v>
      </c>
      <c r="B64">
        <v>100</v>
      </c>
      <c r="C64">
        <v>10</v>
      </c>
      <c r="E64" s="2">
        <v>34544</v>
      </c>
    </row>
    <row r="65" spans="1:8" x14ac:dyDescent="0.25">
      <c r="A65" s="2">
        <v>38069</v>
      </c>
      <c r="B65">
        <v>10</v>
      </c>
      <c r="C65">
        <v>2</v>
      </c>
      <c r="D65" s="2">
        <v>38126</v>
      </c>
      <c r="E65" s="2">
        <v>38118</v>
      </c>
    </row>
    <row r="67" spans="1:8" x14ac:dyDescent="0.25">
      <c r="A67" t="s">
        <v>122</v>
      </c>
    </row>
    <row r="68" spans="1:8" x14ac:dyDescent="0.25">
      <c r="A68" t="s">
        <v>115</v>
      </c>
      <c r="B68" t="s">
        <v>123</v>
      </c>
      <c r="C68" t="s">
        <v>124</v>
      </c>
      <c r="D68" t="s">
        <v>125</v>
      </c>
      <c r="E68" t="s">
        <v>25</v>
      </c>
      <c r="F68" t="s">
        <v>126</v>
      </c>
      <c r="G68" t="s">
        <v>127</v>
      </c>
      <c r="H68" t="s">
        <v>128</v>
      </c>
    </row>
    <row r="69" spans="1:8" x14ac:dyDescent="0.25">
      <c r="A69" s="2">
        <v>34822</v>
      </c>
      <c r="B69" s="11">
        <v>0.20138888888888887</v>
      </c>
      <c r="C69">
        <v>0</v>
      </c>
      <c r="D69">
        <v>660</v>
      </c>
      <c r="E69" s="2">
        <v>34760</v>
      </c>
      <c r="F69" s="2">
        <v>34733</v>
      </c>
      <c r="G69" t="s">
        <v>129</v>
      </c>
      <c r="H69" t="s">
        <v>129</v>
      </c>
    </row>
    <row r="70" spans="1:8" x14ac:dyDescent="0.25">
      <c r="A70" t="s">
        <v>130</v>
      </c>
    </row>
    <row r="72" spans="1:8" x14ac:dyDescent="0.25">
      <c r="A72" t="s">
        <v>131</v>
      </c>
    </row>
    <row r="74" spans="1:8" x14ac:dyDescent="0.25">
      <c r="A74" t="s">
        <v>132</v>
      </c>
    </row>
    <row r="76" spans="1:8" x14ac:dyDescent="0.25">
      <c r="A76" t="s">
        <v>115</v>
      </c>
      <c r="B76" t="s">
        <v>133</v>
      </c>
      <c r="C76" t="s">
        <v>134</v>
      </c>
      <c r="D76" t="s">
        <v>135</v>
      </c>
      <c r="E76" t="s">
        <v>136</v>
      </c>
    </row>
    <row r="77" spans="1:8" x14ac:dyDescent="0.25">
      <c r="A77" s="2">
        <v>36007</v>
      </c>
      <c r="C77" t="s">
        <v>141</v>
      </c>
      <c r="D77" s="17">
        <v>0.55000000000000004</v>
      </c>
    </row>
    <row r="78" spans="1:8" x14ac:dyDescent="0.25">
      <c r="A78" s="2">
        <v>36363</v>
      </c>
      <c r="C78" t="s">
        <v>141</v>
      </c>
      <c r="D78" s="17">
        <v>0.75</v>
      </c>
      <c r="E78" t="s">
        <v>146</v>
      </c>
    </row>
    <row r="79" spans="1:8" x14ac:dyDescent="0.25">
      <c r="A79" s="2">
        <v>36613</v>
      </c>
      <c r="C79" t="s">
        <v>139</v>
      </c>
      <c r="D79" s="17">
        <v>0.55000000000000004</v>
      </c>
    </row>
    <row r="80" spans="1:8" x14ac:dyDescent="0.25">
      <c r="A80" s="2">
        <v>37091</v>
      </c>
      <c r="B80" s="2">
        <v>37109</v>
      </c>
      <c r="C80" t="s">
        <v>141</v>
      </c>
      <c r="D80" s="17">
        <v>0.45</v>
      </c>
      <c r="E80" t="s">
        <v>145</v>
      </c>
    </row>
    <row r="81" spans="1:5" x14ac:dyDescent="0.25">
      <c r="A81" s="2">
        <v>37461</v>
      </c>
      <c r="B81" s="2">
        <v>37482</v>
      </c>
      <c r="C81" t="s">
        <v>141</v>
      </c>
      <c r="D81" s="17">
        <v>0.7</v>
      </c>
      <c r="E81" t="s">
        <v>145</v>
      </c>
    </row>
    <row r="82" spans="1:5" x14ac:dyDescent="0.25">
      <c r="A82" s="2">
        <v>37817</v>
      </c>
      <c r="B82" s="2">
        <v>37855</v>
      </c>
      <c r="C82" t="s">
        <v>141</v>
      </c>
      <c r="D82" s="17">
        <v>1</v>
      </c>
      <c r="E82" t="s">
        <v>145</v>
      </c>
    </row>
    <row r="83" spans="1:5" x14ac:dyDescent="0.25">
      <c r="A83" s="2">
        <v>38194</v>
      </c>
      <c r="B83" s="2">
        <v>38218</v>
      </c>
      <c r="C83" t="s">
        <v>141</v>
      </c>
      <c r="D83" s="17">
        <v>1.5</v>
      </c>
      <c r="E83" t="s">
        <v>145</v>
      </c>
    </row>
    <row r="84" spans="1:5" x14ac:dyDescent="0.25">
      <c r="A84" s="2">
        <v>38555</v>
      </c>
      <c r="B84" s="2">
        <v>38583</v>
      </c>
      <c r="C84" t="s">
        <v>141</v>
      </c>
      <c r="D84" s="17">
        <v>1.75</v>
      </c>
      <c r="E84" t="s">
        <v>145</v>
      </c>
    </row>
    <row r="85" spans="1:5" x14ac:dyDescent="0.25">
      <c r="A85" s="2">
        <v>38919</v>
      </c>
      <c r="B85" s="2">
        <v>38947</v>
      </c>
      <c r="C85" t="s">
        <v>141</v>
      </c>
      <c r="D85" s="17">
        <v>1</v>
      </c>
      <c r="E85" t="s">
        <v>145</v>
      </c>
    </row>
    <row r="86" spans="1:5" x14ac:dyDescent="0.25">
      <c r="A86" s="2">
        <v>39283</v>
      </c>
      <c r="B86" s="2">
        <v>39302</v>
      </c>
      <c r="C86" t="s">
        <v>141</v>
      </c>
      <c r="D86" s="17">
        <v>1</v>
      </c>
      <c r="E86" t="s">
        <v>145</v>
      </c>
    </row>
    <row r="87" spans="1:5" x14ac:dyDescent="0.25">
      <c r="A87" s="2">
        <v>39647</v>
      </c>
      <c r="B87" s="2">
        <v>39672</v>
      </c>
      <c r="C87" t="s">
        <v>141</v>
      </c>
      <c r="D87" s="17">
        <v>1</v>
      </c>
      <c r="E87" t="s">
        <v>145</v>
      </c>
    </row>
    <row r="88" spans="1:5" x14ac:dyDescent="0.25">
      <c r="A88" s="2">
        <v>40009</v>
      </c>
      <c r="B88" s="2">
        <v>40035</v>
      </c>
      <c r="C88" t="s">
        <v>141</v>
      </c>
      <c r="D88" s="17">
        <v>1</v>
      </c>
    </row>
    <row r="89" spans="1:5" x14ac:dyDescent="0.25">
      <c r="A89" s="2">
        <v>40344</v>
      </c>
      <c r="B89" s="2">
        <v>40382</v>
      </c>
      <c r="C89" t="s">
        <v>141</v>
      </c>
      <c r="D89" s="17">
        <v>1</v>
      </c>
    </row>
    <row r="90" spans="1:5" x14ac:dyDescent="0.25">
      <c r="A90" s="2">
        <v>40415</v>
      </c>
      <c r="B90" s="2">
        <v>40424</v>
      </c>
      <c r="C90" t="s">
        <v>139</v>
      </c>
      <c r="D90" s="17">
        <v>0.4</v>
      </c>
      <c r="E90" t="s">
        <v>144</v>
      </c>
    </row>
    <row r="91" spans="1:5" x14ac:dyDescent="0.25">
      <c r="A91" s="2">
        <v>40723</v>
      </c>
      <c r="B91" s="2">
        <v>40764</v>
      </c>
      <c r="C91" t="s">
        <v>141</v>
      </c>
      <c r="D91" s="17">
        <v>1</v>
      </c>
    </row>
    <row r="92" spans="1:5" x14ac:dyDescent="0.25">
      <c r="A92" s="2">
        <v>41067</v>
      </c>
      <c r="B92" s="2">
        <v>41122</v>
      </c>
      <c r="C92" t="s">
        <v>141</v>
      </c>
      <c r="D92" s="17">
        <v>1</v>
      </c>
    </row>
    <row r="93" spans="1:5" x14ac:dyDescent="0.25">
      <c r="A93" s="2">
        <v>41423</v>
      </c>
      <c r="B93" s="2">
        <v>41492</v>
      </c>
      <c r="C93" t="s">
        <v>141</v>
      </c>
      <c r="D93" s="17">
        <v>1</v>
      </c>
      <c r="E93" t="s">
        <v>143</v>
      </c>
    </row>
    <row r="94" spans="1:5" x14ac:dyDescent="0.25">
      <c r="A94" s="2">
        <v>41788</v>
      </c>
      <c r="B94" s="2">
        <v>41857</v>
      </c>
      <c r="C94" t="s">
        <v>141</v>
      </c>
      <c r="D94" s="17">
        <v>1</v>
      </c>
      <c r="E94" t="s">
        <v>143</v>
      </c>
    </row>
    <row r="95" spans="1:5" x14ac:dyDescent="0.25">
      <c r="A95" s="2">
        <v>42153</v>
      </c>
      <c r="B95" s="2">
        <v>42227</v>
      </c>
      <c r="C95" t="s">
        <v>141</v>
      </c>
      <c r="D95" s="17">
        <v>1</v>
      </c>
      <c r="E95" t="s">
        <v>143</v>
      </c>
    </row>
    <row r="96" spans="1:5" x14ac:dyDescent="0.25">
      <c r="A96" s="2">
        <v>42514</v>
      </c>
      <c r="B96" s="2">
        <v>42625</v>
      </c>
      <c r="C96" t="s">
        <v>141</v>
      </c>
      <c r="D96" s="17">
        <v>1</v>
      </c>
      <c r="E96" t="s">
        <v>143</v>
      </c>
    </row>
    <row r="97" spans="1:5" x14ac:dyDescent="0.25">
      <c r="A97" s="2">
        <v>42880</v>
      </c>
      <c r="B97" s="2">
        <v>42942</v>
      </c>
      <c r="C97" t="s">
        <v>141</v>
      </c>
      <c r="D97" s="17">
        <v>1</v>
      </c>
      <c r="E97" t="s">
        <v>143</v>
      </c>
    </row>
    <row r="98" spans="1:5" x14ac:dyDescent="0.25">
      <c r="A98" s="2">
        <v>43242</v>
      </c>
      <c r="B98" s="2">
        <v>43325</v>
      </c>
      <c r="C98" t="s">
        <v>141</v>
      </c>
      <c r="D98" s="17">
        <v>1.5</v>
      </c>
      <c r="E98" t="s">
        <v>142</v>
      </c>
    </row>
    <row r="99" spans="1:5" x14ac:dyDescent="0.25">
      <c r="A99" s="2">
        <v>43607</v>
      </c>
      <c r="B99" s="2">
        <v>43677</v>
      </c>
      <c r="C99" t="s">
        <v>141</v>
      </c>
      <c r="D99" s="17">
        <v>1.5</v>
      </c>
      <c r="E99" t="s">
        <v>142</v>
      </c>
    </row>
    <row r="100" spans="1:5" x14ac:dyDescent="0.25">
      <c r="A100" s="2">
        <v>43881</v>
      </c>
      <c r="B100" s="2">
        <v>43909</v>
      </c>
      <c r="C100" t="s">
        <v>139</v>
      </c>
      <c r="D100" s="17">
        <v>1.5</v>
      </c>
      <c r="E100" t="s">
        <v>140</v>
      </c>
    </row>
    <row r="101" spans="1:5" x14ac:dyDescent="0.25">
      <c r="A101" s="2">
        <v>43882</v>
      </c>
      <c r="B101" s="2">
        <v>43909</v>
      </c>
      <c r="C101" t="s">
        <v>137</v>
      </c>
      <c r="D101" s="17">
        <v>0.5</v>
      </c>
      <c r="E101" t="s">
        <v>138</v>
      </c>
    </row>
  </sheetData>
  <sortState ref="A89:AE113">
    <sortCondition ref="A89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1991-2019</vt:lpstr>
      <vt:lpstr>Cipla past 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2020-02-05T08:45:23Z</dcterms:created>
  <dcterms:modified xsi:type="dcterms:W3CDTF">2020-05-18T17:38:05Z</dcterms:modified>
</cp:coreProperties>
</file>