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60" windowWidth="19875" windowHeight="7710"/>
  </bookViews>
  <sheets>
    <sheet name="Swaraj" sheetId="1" r:id="rId1"/>
  </sheets>
  <definedNames>
    <definedName name="_xlnm._FilterDatabase" localSheetId="0" hidden="1">Swaraj!$A$104:$J$380</definedName>
  </definedNames>
  <calcPr calcId="145621"/>
</workbook>
</file>

<file path=xl/calcChain.xml><?xml version="1.0" encoding="utf-8"?>
<calcChain xmlns="http://schemas.openxmlformats.org/spreadsheetml/2006/main">
  <c r="Z36" i="1" l="1"/>
  <c r="W36" i="1"/>
  <c r="S36" i="1"/>
  <c r="R36" i="1"/>
  <c r="S35" i="1"/>
  <c r="R35" i="1"/>
  <c r="AD33" i="1"/>
  <c r="AB33" i="1"/>
  <c r="Z33" i="1"/>
  <c r="Z35" i="1" s="1"/>
  <c r="AB32" i="1"/>
  <c r="W32" i="1"/>
  <c r="AC32" i="1" s="1"/>
  <c r="P32" i="1"/>
  <c r="H32" i="1"/>
  <c r="N32" i="1" s="1"/>
  <c r="AB31" i="1"/>
  <c r="W31" i="1"/>
  <c r="AC31" i="1" s="1"/>
  <c r="P31" i="1"/>
  <c r="N31" i="1"/>
  <c r="H31" i="1"/>
  <c r="O31" i="1" s="1"/>
  <c r="AC30" i="1"/>
  <c r="AB30" i="1"/>
  <c r="W30" i="1"/>
  <c r="O30" i="1"/>
  <c r="H30" i="1"/>
  <c r="N30" i="1" s="1"/>
  <c r="F30" i="1"/>
  <c r="P30" i="1" s="1"/>
  <c r="AC29" i="1"/>
  <c r="AB29" i="1"/>
  <c r="W29" i="1"/>
  <c r="O29" i="1"/>
  <c r="H29" i="1"/>
  <c r="N29" i="1" s="1"/>
  <c r="F29" i="1"/>
  <c r="P29" i="1" s="1"/>
  <c r="AC28" i="1"/>
  <c r="AB28" i="1"/>
  <c r="W28" i="1"/>
  <c r="O28" i="1"/>
  <c r="H28" i="1"/>
  <c r="N28" i="1" s="1"/>
  <c r="F28" i="1"/>
  <c r="P28" i="1" s="1"/>
  <c r="AC27" i="1"/>
  <c r="AB27" i="1"/>
  <c r="W27" i="1"/>
  <c r="O27" i="1"/>
  <c r="H27" i="1"/>
  <c r="N27" i="1" s="1"/>
  <c r="F27" i="1"/>
  <c r="P27" i="1" s="1"/>
  <c r="AC26" i="1"/>
  <c r="AB26" i="1"/>
  <c r="W26" i="1"/>
  <c r="O26" i="1"/>
  <c r="H26" i="1"/>
  <c r="N26" i="1" s="1"/>
  <c r="F26" i="1"/>
  <c r="P26" i="1" s="1"/>
  <c r="AC25" i="1"/>
  <c r="AB25" i="1"/>
  <c r="W25" i="1"/>
  <c r="O25" i="1"/>
  <c r="H25" i="1"/>
  <c r="N25" i="1" s="1"/>
  <c r="F25" i="1"/>
  <c r="P25" i="1" s="1"/>
  <c r="AC24" i="1"/>
  <c r="AB24" i="1"/>
  <c r="W24" i="1"/>
  <c r="O24" i="1"/>
  <c r="H24" i="1"/>
  <c r="N24" i="1" s="1"/>
  <c r="F24" i="1"/>
  <c r="P24" i="1" s="1"/>
  <c r="AC23" i="1"/>
  <c r="AB23" i="1"/>
  <c r="W23" i="1"/>
  <c r="O23" i="1"/>
  <c r="M23" i="1"/>
  <c r="H23" i="1"/>
  <c r="N23" i="1" s="1"/>
  <c r="F23" i="1"/>
  <c r="P23" i="1" s="1"/>
  <c r="AB22" i="1"/>
  <c r="W22" i="1"/>
  <c r="AC22" i="1" s="1"/>
  <c r="P22" i="1"/>
  <c r="M22" i="1"/>
  <c r="H22" i="1"/>
  <c r="O22" i="1" s="1"/>
  <c r="F22" i="1"/>
  <c r="AB21" i="1"/>
  <c r="W21" i="1"/>
  <c r="AC21" i="1" s="1"/>
  <c r="O21" i="1"/>
  <c r="N21" i="1"/>
  <c r="M21" i="1"/>
  <c r="H21" i="1"/>
  <c r="F21" i="1"/>
  <c r="P21" i="1" s="1"/>
  <c r="AC20" i="1"/>
  <c r="AB20" i="1"/>
  <c r="W20" i="1"/>
  <c r="N20" i="1"/>
  <c r="M20" i="1"/>
  <c r="H20" i="1"/>
  <c r="O20" i="1" s="1"/>
  <c r="F20" i="1"/>
  <c r="AC19" i="1"/>
  <c r="AB19" i="1"/>
  <c r="W19" i="1"/>
  <c r="O19" i="1"/>
  <c r="M19" i="1"/>
  <c r="H19" i="1"/>
  <c r="N19" i="1" s="1"/>
  <c r="F19" i="1"/>
  <c r="P19" i="1" s="1"/>
  <c r="AB18" i="1"/>
  <c r="W18" i="1"/>
  <c r="AC18" i="1" s="1"/>
  <c r="P18" i="1"/>
  <c r="M18" i="1"/>
  <c r="H18" i="1"/>
  <c r="O18" i="1" s="1"/>
  <c r="AB17" i="1"/>
  <c r="W17" i="1"/>
  <c r="AC17" i="1" s="1"/>
  <c r="P17" i="1"/>
  <c r="M17" i="1"/>
  <c r="H17" i="1"/>
  <c r="O17" i="1" s="1"/>
  <c r="AB16" i="1"/>
  <c r="W16" i="1"/>
  <c r="AC16" i="1" s="1"/>
  <c r="P16" i="1"/>
  <c r="M16" i="1"/>
  <c r="H16" i="1"/>
  <c r="O16" i="1" s="1"/>
  <c r="AB15" i="1"/>
  <c r="W15" i="1"/>
  <c r="AC15" i="1" s="1"/>
  <c r="P15" i="1"/>
  <c r="M15" i="1"/>
  <c r="H15" i="1"/>
  <c r="O15" i="1" s="1"/>
  <c r="AB14" i="1"/>
  <c r="W14" i="1"/>
  <c r="AC14" i="1" s="1"/>
  <c r="P14" i="1"/>
  <c r="M14" i="1"/>
  <c r="H14" i="1"/>
  <c r="O14" i="1" s="1"/>
  <c r="AB13" i="1"/>
  <c r="W13" i="1"/>
  <c r="AC13" i="1" s="1"/>
  <c r="P13" i="1"/>
  <c r="N13" i="1"/>
  <c r="H13" i="1"/>
  <c r="O13" i="1" s="1"/>
  <c r="AC12" i="1"/>
  <c r="AB12" i="1"/>
  <c r="W12" i="1"/>
  <c r="P12" i="1"/>
  <c r="O12" i="1"/>
  <c r="M12" i="1"/>
  <c r="H12" i="1"/>
  <c r="N12" i="1" s="1"/>
  <c r="AC11" i="1"/>
  <c r="AB11" i="1"/>
  <c r="W11" i="1"/>
  <c r="P11" i="1"/>
  <c r="O11" i="1"/>
  <c r="M11" i="1"/>
  <c r="H11" i="1"/>
  <c r="N11" i="1" s="1"/>
  <c r="AC10" i="1"/>
  <c r="AB10" i="1"/>
  <c r="W10" i="1"/>
  <c r="P10" i="1"/>
  <c r="O10" i="1"/>
  <c r="M10" i="1"/>
  <c r="H10" i="1"/>
  <c r="N10" i="1" s="1"/>
  <c r="AC9" i="1"/>
  <c r="AB9" i="1"/>
  <c r="W9" i="1"/>
  <c r="P9" i="1"/>
  <c r="O9" i="1"/>
  <c r="M9" i="1"/>
  <c r="H9" i="1"/>
  <c r="N9" i="1" s="1"/>
  <c r="AC8" i="1"/>
  <c r="AB8" i="1"/>
  <c r="W8" i="1"/>
  <c r="P8" i="1"/>
  <c r="O8" i="1"/>
  <c r="M8" i="1"/>
  <c r="H8" i="1"/>
  <c r="N8" i="1" s="1"/>
  <c r="AD7" i="1"/>
  <c r="AD35" i="1" s="1"/>
  <c r="AB7" i="1"/>
  <c r="W7" i="1"/>
  <c r="AC7" i="1" s="1"/>
  <c r="P7" i="1"/>
  <c r="O7" i="1"/>
  <c r="N7" i="1"/>
  <c r="M7" i="1"/>
  <c r="I7" i="1"/>
  <c r="AC6" i="1"/>
  <c r="W6" i="1"/>
  <c r="P6" i="1"/>
  <c r="O6" i="1"/>
  <c r="N6" i="1"/>
  <c r="M6" i="1"/>
  <c r="I6" i="1"/>
  <c r="W5" i="1"/>
  <c r="P5" i="1"/>
  <c r="O5" i="1"/>
  <c r="N5" i="1"/>
  <c r="M5" i="1"/>
  <c r="I5" i="1"/>
  <c r="W4" i="1"/>
  <c r="P4" i="1"/>
  <c r="O4" i="1"/>
  <c r="N4" i="1"/>
  <c r="M4" i="1"/>
  <c r="I4" i="1"/>
  <c r="W3" i="1"/>
  <c r="P3" i="1"/>
  <c r="O3" i="1"/>
  <c r="N3" i="1"/>
  <c r="M3" i="1"/>
  <c r="I3" i="1"/>
  <c r="W2" i="1"/>
  <c r="P2" i="1"/>
  <c r="O2" i="1"/>
  <c r="N2" i="1"/>
  <c r="M2" i="1"/>
  <c r="I2" i="1"/>
  <c r="N14" i="1" l="1"/>
  <c r="N15" i="1"/>
  <c r="N16" i="1"/>
  <c r="N17" i="1"/>
  <c r="N18" i="1"/>
  <c r="P20" i="1"/>
  <c r="N22" i="1"/>
  <c r="O32" i="1"/>
  <c r="W33" i="1"/>
  <c r="AC33" i="1" s="1"/>
  <c r="AC35" i="1" s="1"/>
  <c r="W35" i="1" l="1"/>
</calcChain>
</file>

<file path=xl/comments1.xml><?xml version="1.0" encoding="utf-8"?>
<comments xmlns="http://schemas.openxmlformats.org/spreadsheetml/2006/main">
  <authors>
    <author>Dhiraj</author>
  </authors>
  <commentList>
    <comment ref="W2" authorId="0">
      <text>
        <r>
          <rPr>
            <b/>
            <sz val="9"/>
            <color indexed="81"/>
            <rFont val="Tahoma"/>
            <family val="2"/>
          </rPr>
          <t>Dhiraj:</t>
        </r>
        <r>
          <rPr>
            <sz val="9"/>
            <color indexed="81"/>
            <rFont val="Tahoma"/>
            <family val="2"/>
          </rPr>
          <t xml:space="preserve">
IPO at Par</t>
        </r>
      </text>
    </comment>
    <comment ref="F3" authorId="0">
      <text>
        <r>
          <rPr>
            <b/>
            <sz val="9"/>
            <color indexed="81"/>
            <rFont val="Tahoma"/>
            <family val="2"/>
          </rPr>
          <t>Dhiraj:</t>
        </r>
        <r>
          <rPr>
            <sz val="9"/>
            <color indexed="81"/>
            <rFont val="Tahoma"/>
            <family val="2"/>
          </rPr>
          <t xml:space="preserve">
Adjusted from Annual report</t>
        </r>
      </text>
    </comment>
    <comment ref="F4" authorId="0">
      <text>
        <r>
          <rPr>
            <b/>
            <sz val="9"/>
            <color indexed="81"/>
            <rFont val="Tahoma"/>
            <family val="2"/>
          </rPr>
          <t>Dhiraj:</t>
        </r>
        <r>
          <rPr>
            <sz val="9"/>
            <color indexed="81"/>
            <rFont val="Tahoma"/>
            <family val="2"/>
          </rPr>
          <t xml:space="preserve">
Adjusted from Annual report</t>
        </r>
      </text>
    </comment>
    <comment ref="F5" authorId="0">
      <text>
        <r>
          <rPr>
            <b/>
            <sz val="9"/>
            <color indexed="81"/>
            <rFont val="Tahoma"/>
            <family val="2"/>
          </rPr>
          <t>Dhiraj:</t>
        </r>
        <r>
          <rPr>
            <sz val="9"/>
            <color indexed="81"/>
            <rFont val="Tahoma"/>
            <family val="2"/>
          </rPr>
          <t xml:space="preserve">
Adjusted from Annual report</t>
        </r>
      </text>
    </comment>
    <comment ref="F6" authorId="0">
      <text>
        <r>
          <rPr>
            <b/>
            <sz val="9"/>
            <color indexed="81"/>
            <rFont val="Tahoma"/>
            <family val="2"/>
          </rPr>
          <t>Dhiraj:</t>
        </r>
        <r>
          <rPr>
            <sz val="9"/>
            <color indexed="81"/>
            <rFont val="Tahoma"/>
            <family val="2"/>
          </rPr>
          <t xml:space="preserve">
Adjusted from Annual report</t>
        </r>
      </text>
    </comment>
    <comment ref="F7" authorId="0">
      <text>
        <r>
          <rPr>
            <b/>
            <sz val="9"/>
            <color indexed="81"/>
            <rFont val="Tahoma"/>
            <family val="2"/>
          </rPr>
          <t>Dhiraj:</t>
        </r>
        <r>
          <rPr>
            <sz val="9"/>
            <color indexed="81"/>
            <rFont val="Tahoma"/>
            <family val="2"/>
          </rPr>
          <t xml:space="preserve">
Adjusted from Annual report</t>
        </r>
      </text>
    </comment>
    <comment ref="H8" authorId="0">
      <text>
        <r>
          <rPr>
            <b/>
            <sz val="9"/>
            <color indexed="81"/>
            <rFont val="Tahoma"/>
            <family val="2"/>
          </rPr>
          <t>Dhiraj:</t>
        </r>
        <r>
          <rPr>
            <sz val="9"/>
            <color indexed="81"/>
            <rFont val="Tahoma"/>
            <family val="2"/>
          </rPr>
          <t xml:space="preserve">
Calculated by Mkt Cap/Equity shares in AR FY05</t>
        </r>
      </text>
    </comment>
    <comment ref="H9" authorId="0">
      <text>
        <r>
          <rPr>
            <b/>
            <sz val="9"/>
            <color indexed="81"/>
            <rFont val="Tahoma"/>
            <family val="2"/>
          </rPr>
          <t>Dhiraj:</t>
        </r>
        <r>
          <rPr>
            <sz val="9"/>
            <color indexed="81"/>
            <rFont val="Tahoma"/>
            <family val="2"/>
          </rPr>
          <t xml:space="preserve">
Calculated by Mkt Cap/Equity shares in AR FY05</t>
        </r>
      </text>
    </comment>
    <comment ref="H10" authorId="0">
      <text>
        <r>
          <rPr>
            <b/>
            <sz val="9"/>
            <color indexed="81"/>
            <rFont val="Tahoma"/>
            <family val="2"/>
          </rPr>
          <t>Dhiraj:</t>
        </r>
        <r>
          <rPr>
            <sz val="9"/>
            <color indexed="81"/>
            <rFont val="Tahoma"/>
            <family val="2"/>
          </rPr>
          <t xml:space="preserve">
Calculated by Mkt Cap/Equity shares in AR FY05</t>
        </r>
      </text>
    </comment>
  </commentList>
</comments>
</file>

<file path=xl/sharedStrings.xml><?xml version="1.0" encoding="utf-8"?>
<sst xmlns="http://schemas.openxmlformats.org/spreadsheetml/2006/main" count="78" uniqueCount="66">
  <si>
    <t>Price List</t>
  </si>
  <si>
    <t>Year end</t>
  </si>
  <si>
    <t>Gross block (Rs 000)</t>
  </si>
  <si>
    <t>Depreciation (Rs 000)</t>
  </si>
  <si>
    <t>Shareholder reserve Rs 000</t>
  </si>
  <si>
    <t>Paid up capital Rs 000</t>
  </si>
  <si>
    <t>Face Value per share</t>
  </si>
  <si>
    <t>Share price</t>
  </si>
  <si>
    <t>Trade date</t>
  </si>
  <si>
    <t>Book value</t>
  </si>
  <si>
    <t>Dividend Rs</t>
  </si>
  <si>
    <t>EPS</t>
  </si>
  <si>
    <t>Net profit Rs 000</t>
  </si>
  <si>
    <t>PE</t>
  </si>
  <si>
    <t>Dividend yield</t>
  </si>
  <si>
    <t>Change</t>
  </si>
  <si>
    <t>Remark</t>
  </si>
  <si>
    <t>Market Cap Rs 000</t>
  </si>
  <si>
    <t>Engine Sold</t>
  </si>
  <si>
    <t>ROE</t>
  </si>
  <si>
    <t>Date</t>
  </si>
  <si>
    <t>Cashflow</t>
  </si>
  <si>
    <t>Qty</t>
  </si>
  <si>
    <t>Net profit</t>
  </si>
  <si>
    <t>25 years return</t>
  </si>
  <si>
    <t>Net profit growth</t>
  </si>
  <si>
    <t>n.a.</t>
  </si>
  <si>
    <t>1:1 Bonus</t>
  </si>
  <si>
    <t>2:1 bonus</t>
  </si>
  <si>
    <t>Buyback</t>
  </si>
  <si>
    <t>CAGR</t>
  </si>
  <si>
    <t>XIRR</t>
  </si>
  <si>
    <t>Year</t>
  </si>
  <si>
    <t>BSE Listing Date</t>
  </si>
  <si>
    <t>L50210PB1985PLC006473</t>
  </si>
  <si>
    <t>Company History - Swaraj Engines Ltd.</t>
  </si>
  <si>
    <t>YEAR EVENTS 1985 - The company was incorporated on 24th September 1985, and obtained the Certificate of Business on 16th October, 1985. It manufactures &amp; sells engines for application other than tractors. The company has been promoted jointly by Punjab Tractors Ltd. and Kirloskar Oil Engines Ltd.</t>
  </si>
  <si>
    <t>- Kirloskar Oil Engines, Ltd. agreed to provide know-how, design and documentation of products, process details, design of jigs, fixtures and toolings etc. to the company for the manufacture of diesel engines to be fitted in `SWARAJ' tractors manufactured by Punjab Tractors Ltd.</t>
  </si>
  <si>
    <t>- The company has set up plants for the manufacture of 16,000 Diesel Engines per annum. This project is based on Kirloskar know-how &amp; technology. This is already in commercial production.</t>
  </si>
  <si>
    <t>1989 - 70 shares subscribed for by the signatories to the memorandum of associations. 17,99,930 shares than issued at par of which 5,50,000 shares to Punjab Tractors Ltd. (PTL) and 3,60,000 shares to Kirloskar Oil Engines, Ltd. (KOEL) were reserved and allotted on a firm basis. Out of the remaining 8,89,930 shares, 90,000 shares were offered to the employees (including Indian working directors)/workers of the Company as also those of promoter Companies (All were taken up). The balance 7,99,930 shares were offered for public subscription during July, 1989. Additional 2,69,970 shares were allotted to retain oversubscription (1,36,500 shares to PTL and KOEL, 1,19,900 shares to public and 13,570 shares to the employees).</t>
  </si>
  <si>
    <t>1995 - The Company undertook to expand its capacity to 42,000 engines p.a. and also expansion of its existing machining capacities for hi-tech components like connecting rods and cylinder head to required levels. In addition, new capacities were planned for some more hitech components like crank case, gear casing etc.</t>
  </si>
  <si>
    <t>1996 - 20,69,970 Bonus Equity shares issued in propn. 1:1.</t>
  </si>
  <si>
    <t>-Shares Acquired in the Open Offer</t>
  </si>
  <si>
    <t>-Swaraj Engines has given the Bonus in the Ratio of 2:1</t>
  </si>
  <si>
    <t>- Swaraj Engines Ltd has informed that Shri. V S Parthasarathy has been co-opted as Additional Director of the Company w.e.f. January 22, 2008.</t>
  </si>
  <si>
    <t>2009</t>
  </si>
  <si>
    <t>- Shri M. N. Kaushal has been co-opted as additional director of the Company</t>
  </si>
  <si>
    <t>-Swaraj Engines has recommended a dividend of Rs 5.00 per share</t>
  </si>
  <si>
    <t>2010</t>
  </si>
  <si>
    <t>-Swaraj Engines have recommended a dividend of Rs.8.00 per equity share Rs. 10/- each</t>
  </si>
  <si>
    <t>2011</t>
  </si>
  <si>
    <t>-Swaraj Engines has recommended a dividend of Rs. 10.00 per share</t>
  </si>
  <si>
    <t>2012</t>
  </si>
  <si>
    <t>-Sh. Sudhir G. Mankad has been co-opted as Additional Director of the Company</t>
  </si>
  <si>
    <t>-Swaraj Engines have recommended a dividend of Rs. 13.00 per share</t>
  </si>
  <si>
    <t>2013 -Swaraj Engines Ltd has recommended an equity dividend of 130% (Rs. 13 per share).</t>
  </si>
  <si>
    <t>2014 -Swaraj Engines Ltd has approved the appointment of Mr. S. Durgashankar, Mr. Dileep C. Choksi and Ms. Neera Saggi as Additional Directors of the Company.</t>
  </si>
  <si>
    <t>High</t>
  </si>
  <si>
    <t>Low</t>
  </si>
  <si>
    <t>Close</t>
  </si>
  <si>
    <t>P/E High</t>
  </si>
  <si>
    <t>P/E Low</t>
  </si>
  <si>
    <t>P/E Close</t>
  </si>
  <si>
    <t>Volume</t>
  </si>
  <si>
    <t>Turnover Rs mn</t>
  </si>
  <si>
    <t>Market Capital Rsmn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</si>
</sst>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9"/>
      <name val="Arial"/>
      <family val="2"/>
    </font>
    <font>
      <b/>
      <sz val="9"/>
      <color indexed="81"/>
      <name val="Tahoma"/>
      <family val="2"/>
    </font>
    <font>
      <sz val="9"/>
      <color indexed="81"/>
      <name val="Tahoma"/>
      <family val="2"/>
    </font>
  </fonts>
  <fills count="3">
    <fill>
      <patternFill patternType="none"/>
    </fill>
    <fill>
      <patternFill patternType="gray125"/>
    </fill>
    <fill>
      <patternFill patternType="solid">
        <fgColor rgb="FFFFFF00"/>
        <bgColor indexed="64"/>
      </patternFill>
    </fill>
  </fills>
  <borders count="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3" fillId="0" borderId="0"/>
  </cellStyleXfs>
  <cellXfs count="22">
    <xf numFmtId="0" fontId="0" fillId="0" borderId="0" xfId="0"/>
    <xf numFmtId="0" fontId="0" fillId="0" borderId="0" xfId="0" applyAlignment="1">
      <alignment wrapText="1"/>
    </xf>
    <xf numFmtId="15" fontId="0" fillId="0" borderId="0" xfId="0" applyNumberFormat="1"/>
    <xf numFmtId="4" fontId="0" fillId="0" borderId="0" xfId="0" applyNumberFormat="1"/>
    <xf numFmtId="10" fontId="0" fillId="0" borderId="0" xfId="0" applyNumberFormat="1"/>
    <xf numFmtId="14" fontId="0" fillId="0" borderId="0" xfId="0" applyNumberFormat="1"/>
    <xf numFmtId="3" fontId="0" fillId="0" borderId="0" xfId="0" applyNumberFormat="1"/>
    <xf numFmtId="15" fontId="0" fillId="2" borderId="0" xfId="0" applyNumberFormat="1" applyFill="1"/>
    <xf numFmtId="4" fontId="2" fillId="0" borderId="0" xfId="0" applyNumberFormat="1" applyFont="1"/>
    <xf numFmtId="4" fontId="1" fillId="0" borderId="0" xfId="0" applyNumberFormat="1" applyFont="1"/>
    <xf numFmtId="0" fontId="0" fillId="0" borderId="1" xfId="0" applyBorder="1"/>
    <xf numFmtId="9" fontId="0" fillId="0" borderId="2" xfId="0" applyNumberFormat="1" applyBorder="1"/>
    <xf numFmtId="0" fontId="0" fillId="0" borderId="2" xfId="0" applyBorder="1"/>
    <xf numFmtId="9" fontId="0" fillId="0" borderId="3" xfId="0" applyNumberFormat="1" applyBorder="1"/>
    <xf numFmtId="0" fontId="0" fillId="0" borderId="4" xfId="0" applyBorder="1"/>
    <xf numFmtId="0" fontId="0" fillId="0" borderId="5" xfId="0" applyBorder="1"/>
    <xf numFmtId="4" fontId="0" fillId="0" borderId="5" xfId="0" applyNumberFormat="1" applyBorder="1"/>
    <xf numFmtId="0" fontId="0" fillId="0" borderId="6" xfId="0" applyBorder="1"/>
    <xf numFmtId="0" fontId="2" fillId="0" borderId="0" xfId="0" applyFont="1"/>
    <xf numFmtId="14" fontId="2" fillId="0" borderId="0" xfId="0" applyNumberFormat="1" applyFont="1"/>
    <xf numFmtId="0" fontId="4" fillId="0" borderId="0" xfId="1" applyFont="1"/>
    <xf numFmtId="17" fontId="0" fillId="0" borderId="0" xfId="0" applyNumberForma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380"/>
  <sheetViews>
    <sheetView tabSelected="1" workbookViewId="0">
      <pane xSplit="2" ySplit="1" topLeftCell="P27" activePane="bottomRight" state="frozen"/>
      <selection pane="topRight" activeCell="C1" sqref="C1"/>
      <selection pane="bottomLeft" activeCell="A2" sqref="A2"/>
      <selection pane="bottomRight" activeCell="AC27" sqref="AC27"/>
    </sheetView>
  </sheetViews>
  <sheetFormatPr defaultRowHeight="15" x14ac:dyDescent="0.25"/>
  <cols>
    <col min="1" max="3" width="10.7109375" customWidth="1"/>
    <col min="4" max="5" width="12.28515625" customWidth="1"/>
    <col min="6" max="6" width="11.140625" customWidth="1"/>
    <col min="7" max="7" width="11" customWidth="1"/>
    <col min="8" max="18" width="10.7109375" customWidth="1"/>
    <col min="22" max="22" width="10.42578125" bestFit="1" customWidth="1"/>
    <col min="23" max="23" width="10.7109375" bestFit="1" customWidth="1"/>
    <col min="25" max="25" width="10.42578125" bestFit="1" customWidth="1"/>
    <col min="26" max="26" width="10.7109375" bestFit="1" customWidth="1"/>
    <col min="28" max="28" width="10.42578125" bestFit="1" customWidth="1"/>
    <col min="29" max="30" width="10.7109375" bestFit="1" customWidth="1"/>
  </cols>
  <sheetData>
    <row r="1" spans="1:30" ht="45"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V1" s="1" t="s">
        <v>20</v>
      </c>
      <c r="W1" s="1" t="s">
        <v>21</v>
      </c>
      <c r="X1" s="1" t="s">
        <v>22</v>
      </c>
      <c r="Z1" s="1" t="s">
        <v>23</v>
      </c>
      <c r="AC1" t="s">
        <v>24</v>
      </c>
      <c r="AD1" t="s">
        <v>25</v>
      </c>
    </row>
    <row r="2" spans="1:30" x14ac:dyDescent="0.25">
      <c r="A2" s="2">
        <v>32841</v>
      </c>
      <c r="B2" s="2" t="s">
        <v>26</v>
      </c>
      <c r="C2" s="3" t="s">
        <v>26</v>
      </c>
      <c r="D2" s="3" t="s">
        <v>26</v>
      </c>
      <c r="E2" s="3" t="s">
        <v>26</v>
      </c>
      <c r="F2" s="3">
        <v>80000</v>
      </c>
      <c r="G2" s="3">
        <v>10</v>
      </c>
      <c r="H2" s="3">
        <v>27</v>
      </c>
      <c r="I2" s="2">
        <f t="shared" ref="I2:I7" si="0">A2</f>
        <v>32841</v>
      </c>
      <c r="J2" s="3" t="s">
        <v>26</v>
      </c>
      <c r="K2" s="3">
        <v>0</v>
      </c>
      <c r="L2" s="3" t="s">
        <v>26</v>
      </c>
      <c r="M2" s="3" t="e">
        <f t="shared" ref="M2:M12" si="1">(L2*F2)/G2</f>
        <v>#VALUE!</v>
      </c>
      <c r="N2" s="3" t="e">
        <f t="shared" ref="N2:N32" si="2">H2/L2</f>
        <v>#VALUE!</v>
      </c>
      <c r="O2" s="4">
        <f t="shared" ref="O2:O32" si="3">K2/H2</f>
        <v>0</v>
      </c>
      <c r="P2" s="3" t="e">
        <f t="shared" ref="P2:P32" si="4">F2/F1</f>
        <v>#VALUE!</v>
      </c>
      <c r="V2" s="5">
        <v>32720</v>
      </c>
      <c r="W2" s="6">
        <f>-10*X2</f>
        <v>-1000</v>
      </c>
      <c r="X2">
        <v>100</v>
      </c>
      <c r="Y2" s="5">
        <v>33694</v>
      </c>
      <c r="Z2">
        <v>16063.2</v>
      </c>
    </row>
    <row r="3" spans="1:30" x14ac:dyDescent="0.25">
      <c r="A3" s="2">
        <v>33213</v>
      </c>
      <c r="B3" s="2" t="s">
        <v>26</v>
      </c>
      <c r="C3" s="3" t="s">
        <v>26</v>
      </c>
      <c r="D3" s="3" t="s">
        <v>26</v>
      </c>
      <c r="E3" s="3" t="s">
        <v>26</v>
      </c>
      <c r="F3" s="3">
        <v>20700</v>
      </c>
      <c r="G3" s="3">
        <v>10</v>
      </c>
      <c r="H3" s="3">
        <v>70</v>
      </c>
      <c r="I3" s="2">
        <f t="shared" si="0"/>
        <v>33213</v>
      </c>
      <c r="J3" s="3" t="s">
        <v>26</v>
      </c>
      <c r="K3" s="3">
        <v>1.2</v>
      </c>
      <c r="L3" s="3" t="s">
        <v>26</v>
      </c>
      <c r="M3" s="3" t="e">
        <f t="shared" si="1"/>
        <v>#VALUE!</v>
      </c>
      <c r="N3" s="3" t="e">
        <f t="shared" si="2"/>
        <v>#VALUE!</v>
      </c>
      <c r="O3" s="4">
        <f t="shared" si="3"/>
        <v>1.7142857142857144E-2</v>
      </c>
      <c r="P3" s="3">
        <f t="shared" si="4"/>
        <v>0.25874999999999998</v>
      </c>
      <c r="V3" s="5">
        <v>33146</v>
      </c>
      <c r="W3" s="6">
        <f>X3*K3</f>
        <v>120</v>
      </c>
      <c r="X3">
        <v>100</v>
      </c>
    </row>
    <row r="4" spans="1:30" x14ac:dyDescent="0.25">
      <c r="A4" s="2">
        <v>33584</v>
      </c>
      <c r="B4" s="2">
        <v>33328</v>
      </c>
      <c r="C4" s="3">
        <v>44600</v>
      </c>
      <c r="D4" s="3">
        <v>4800</v>
      </c>
      <c r="E4" s="3">
        <v>11300</v>
      </c>
      <c r="F4" s="3">
        <v>20700</v>
      </c>
      <c r="G4" s="3">
        <v>10</v>
      </c>
      <c r="H4" s="3">
        <v>108.75</v>
      </c>
      <c r="I4" s="2">
        <f t="shared" si="0"/>
        <v>33584</v>
      </c>
      <c r="J4" s="3">
        <v>15.48</v>
      </c>
      <c r="K4" s="3">
        <v>3</v>
      </c>
      <c r="L4" s="3">
        <v>7.76</v>
      </c>
      <c r="M4" s="3">
        <f t="shared" si="1"/>
        <v>16063.2</v>
      </c>
      <c r="N4" s="3">
        <f t="shared" si="2"/>
        <v>14.014175257731958</v>
      </c>
      <c r="O4" s="4">
        <f t="shared" si="3"/>
        <v>2.7586206896551724E-2</v>
      </c>
      <c r="P4" s="3">
        <f t="shared" si="4"/>
        <v>1</v>
      </c>
      <c r="V4" s="5">
        <v>33511</v>
      </c>
      <c r="W4" s="6">
        <f t="shared" ref="W4:W32" si="5">X4*K4</f>
        <v>300</v>
      </c>
      <c r="X4">
        <v>100</v>
      </c>
    </row>
    <row r="5" spans="1:30" x14ac:dyDescent="0.25">
      <c r="A5" s="2">
        <v>33953</v>
      </c>
      <c r="B5" s="7">
        <v>33694</v>
      </c>
      <c r="C5" s="3">
        <v>44600</v>
      </c>
      <c r="D5" s="3">
        <v>4800</v>
      </c>
      <c r="E5" s="3">
        <v>11300</v>
      </c>
      <c r="F5" s="3">
        <v>20700</v>
      </c>
      <c r="G5" s="3">
        <v>10</v>
      </c>
      <c r="H5" s="3">
        <v>125</v>
      </c>
      <c r="I5" s="2">
        <f t="shared" si="0"/>
        <v>33953</v>
      </c>
      <c r="J5" s="3">
        <v>15.48</v>
      </c>
      <c r="K5" s="3">
        <v>3.5</v>
      </c>
      <c r="L5" s="3">
        <v>7.76</v>
      </c>
      <c r="M5" s="3">
        <f t="shared" si="1"/>
        <v>16063.2</v>
      </c>
      <c r="N5" s="3">
        <f t="shared" si="2"/>
        <v>16.108247422680414</v>
      </c>
      <c r="O5" s="4">
        <f t="shared" si="3"/>
        <v>2.8000000000000001E-2</v>
      </c>
      <c r="P5" s="3">
        <f t="shared" si="4"/>
        <v>1</v>
      </c>
      <c r="V5" s="5">
        <v>33877</v>
      </c>
      <c r="W5" s="6">
        <f t="shared" si="5"/>
        <v>350</v>
      </c>
      <c r="X5">
        <v>100</v>
      </c>
    </row>
    <row r="6" spans="1:30" x14ac:dyDescent="0.25">
      <c r="A6" s="2">
        <v>34313</v>
      </c>
      <c r="B6" s="7">
        <v>34059</v>
      </c>
      <c r="C6" s="3">
        <v>44600</v>
      </c>
      <c r="D6" s="3">
        <v>4800</v>
      </c>
      <c r="E6" s="3">
        <v>11300</v>
      </c>
      <c r="F6" s="3">
        <v>20700</v>
      </c>
      <c r="G6" s="3">
        <v>10</v>
      </c>
      <c r="H6" s="3">
        <v>190</v>
      </c>
      <c r="I6" s="2">
        <f t="shared" si="0"/>
        <v>34313</v>
      </c>
      <c r="J6" s="3">
        <v>15.48</v>
      </c>
      <c r="K6" s="3">
        <v>3</v>
      </c>
      <c r="L6" s="3">
        <v>7.76</v>
      </c>
      <c r="M6" s="3">
        <f t="shared" si="1"/>
        <v>16063.2</v>
      </c>
      <c r="N6" s="8">
        <f t="shared" si="2"/>
        <v>24.484536082474229</v>
      </c>
      <c r="O6" s="4">
        <f t="shared" si="3"/>
        <v>1.5789473684210527E-2</v>
      </c>
      <c r="P6" s="3">
        <f t="shared" si="4"/>
        <v>1</v>
      </c>
      <c r="V6" s="5">
        <v>34242</v>
      </c>
      <c r="W6" s="6">
        <f t="shared" si="5"/>
        <v>300</v>
      </c>
      <c r="X6">
        <v>100</v>
      </c>
      <c r="AB6" s="5">
        <v>34424</v>
      </c>
      <c r="AC6" s="6">
        <f>-X6*H6</f>
        <v>-19000</v>
      </c>
    </row>
    <row r="7" spans="1:30" x14ac:dyDescent="0.25">
      <c r="A7" s="2">
        <v>34691</v>
      </c>
      <c r="B7" s="7">
        <v>34424</v>
      </c>
      <c r="C7" s="3">
        <v>44600</v>
      </c>
      <c r="D7" s="3">
        <v>4800</v>
      </c>
      <c r="E7" s="3">
        <v>11300</v>
      </c>
      <c r="F7" s="3">
        <v>20700</v>
      </c>
      <c r="G7" s="3">
        <v>10</v>
      </c>
      <c r="H7" s="3">
        <v>255</v>
      </c>
      <c r="I7" s="2">
        <f t="shared" si="0"/>
        <v>34691</v>
      </c>
      <c r="J7" s="3">
        <v>31.1</v>
      </c>
      <c r="K7" s="3">
        <v>5</v>
      </c>
      <c r="L7" s="3">
        <v>11.6</v>
      </c>
      <c r="M7" s="3">
        <f t="shared" si="1"/>
        <v>24012</v>
      </c>
      <c r="N7" s="3">
        <f t="shared" si="2"/>
        <v>21.982758620689655</v>
      </c>
      <c r="O7" s="4">
        <f t="shared" si="3"/>
        <v>1.9607843137254902E-2</v>
      </c>
      <c r="P7" s="3">
        <f t="shared" si="4"/>
        <v>1</v>
      </c>
      <c r="R7" s="6">
        <v>393300</v>
      </c>
      <c r="S7">
        <v>8875</v>
      </c>
      <c r="T7" s="4">
        <v>0.375</v>
      </c>
      <c r="V7" s="5">
        <v>34607</v>
      </c>
      <c r="W7" s="6">
        <f t="shared" si="5"/>
        <v>500</v>
      </c>
      <c r="X7">
        <v>100</v>
      </c>
      <c r="AB7" s="5">
        <f>V7</f>
        <v>34607</v>
      </c>
      <c r="AC7" s="6">
        <f>W7</f>
        <v>500</v>
      </c>
      <c r="AD7" s="3">
        <f>M7</f>
        <v>24012</v>
      </c>
    </row>
    <row r="8" spans="1:30" x14ac:dyDescent="0.25">
      <c r="A8" s="2"/>
      <c r="B8" s="2">
        <v>34789</v>
      </c>
      <c r="C8" s="3"/>
      <c r="D8" s="3"/>
      <c r="E8" s="3"/>
      <c r="F8" s="3">
        <v>20700</v>
      </c>
      <c r="G8" s="3">
        <v>10</v>
      </c>
      <c r="H8" s="3">
        <f>51.75/0.207</f>
        <v>250</v>
      </c>
      <c r="I8" s="2"/>
      <c r="J8" s="3">
        <v>43.2</v>
      </c>
      <c r="K8" s="3">
        <v>8</v>
      </c>
      <c r="L8" s="3">
        <v>20.100000000000001</v>
      </c>
      <c r="M8" s="3">
        <f t="shared" si="1"/>
        <v>41607.000000000007</v>
      </c>
      <c r="N8" s="3">
        <f t="shared" si="2"/>
        <v>12.437810945273631</v>
      </c>
      <c r="O8" s="4">
        <f t="shared" si="3"/>
        <v>3.2000000000000001E-2</v>
      </c>
      <c r="P8" s="3">
        <f t="shared" si="4"/>
        <v>1</v>
      </c>
      <c r="R8" s="6">
        <v>517500</v>
      </c>
      <c r="S8">
        <v>10851</v>
      </c>
      <c r="T8" s="4">
        <v>0.46600000000000003</v>
      </c>
      <c r="V8" s="5">
        <v>34972</v>
      </c>
      <c r="W8" s="6">
        <f t="shared" si="5"/>
        <v>800</v>
      </c>
      <c r="X8">
        <v>100</v>
      </c>
      <c r="AB8" s="5">
        <f t="shared" ref="AB8:AC33" si="6">V8</f>
        <v>34972</v>
      </c>
      <c r="AC8" s="6">
        <f t="shared" si="6"/>
        <v>800</v>
      </c>
    </row>
    <row r="9" spans="1:30" x14ac:dyDescent="0.25">
      <c r="A9" s="2"/>
      <c r="B9" s="2">
        <v>35155</v>
      </c>
      <c r="C9" s="3"/>
      <c r="D9" s="3"/>
      <c r="E9" s="3"/>
      <c r="F9" s="3">
        <v>20700</v>
      </c>
      <c r="G9" s="3">
        <v>10</v>
      </c>
      <c r="H9" s="3">
        <f>69.35/0.207</f>
        <v>335.02415458937196</v>
      </c>
      <c r="I9" s="2"/>
      <c r="J9" s="3">
        <v>62.3</v>
      </c>
      <c r="K9" s="3">
        <v>10</v>
      </c>
      <c r="L9" s="3">
        <v>29</v>
      </c>
      <c r="M9" s="3">
        <f t="shared" si="1"/>
        <v>60030</v>
      </c>
      <c r="N9" s="3">
        <f t="shared" si="2"/>
        <v>11.552557054805929</v>
      </c>
      <c r="O9" s="4">
        <f t="shared" si="3"/>
        <v>2.9848594087959628E-2</v>
      </c>
      <c r="P9" s="3">
        <f t="shared" si="4"/>
        <v>1</v>
      </c>
      <c r="R9" s="6">
        <v>693500</v>
      </c>
      <c r="S9">
        <v>12498</v>
      </c>
      <c r="T9" s="4">
        <v>0.46600000000000003</v>
      </c>
      <c r="V9" s="5">
        <v>35338</v>
      </c>
      <c r="W9" s="6">
        <f t="shared" si="5"/>
        <v>1000</v>
      </c>
      <c r="X9">
        <v>100</v>
      </c>
      <c r="AB9" s="5">
        <f t="shared" si="6"/>
        <v>35338</v>
      </c>
      <c r="AC9" s="6">
        <f t="shared" si="6"/>
        <v>1000</v>
      </c>
    </row>
    <row r="10" spans="1:30" x14ac:dyDescent="0.25">
      <c r="A10" s="2">
        <v>35765</v>
      </c>
      <c r="B10" s="2">
        <v>35520</v>
      </c>
      <c r="C10" s="3"/>
      <c r="D10" s="3"/>
      <c r="E10" s="3"/>
      <c r="F10" s="3">
        <v>41400</v>
      </c>
      <c r="G10" s="3">
        <v>10</v>
      </c>
      <c r="H10" s="3">
        <f>161.46/0.414</f>
        <v>390.00000000000006</v>
      </c>
      <c r="I10" s="2"/>
      <c r="J10" s="3">
        <v>46.4</v>
      </c>
      <c r="K10" s="3">
        <v>6.5</v>
      </c>
      <c r="L10" s="3">
        <v>22.4</v>
      </c>
      <c r="M10" s="3">
        <f t="shared" si="1"/>
        <v>92735.999999999985</v>
      </c>
      <c r="N10" s="3">
        <f t="shared" si="2"/>
        <v>17.410714285714288</v>
      </c>
      <c r="O10" s="4">
        <f t="shared" si="3"/>
        <v>1.6666666666666663E-2</v>
      </c>
      <c r="P10" s="9">
        <f t="shared" si="4"/>
        <v>2</v>
      </c>
      <c r="Q10" t="s">
        <v>27</v>
      </c>
      <c r="R10" s="6">
        <v>1614600</v>
      </c>
      <c r="S10">
        <v>15921</v>
      </c>
      <c r="T10" s="4">
        <v>0.48299999999999998</v>
      </c>
      <c r="V10" s="5">
        <v>35703</v>
      </c>
      <c r="W10" s="6">
        <f t="shared" si="5"/>
        <v>1300</v>
      </c>
      <c r="X10">
        <v>200</v>
      </c>
      <c r="AB10" s="5">
        <f t="shared" si="6"/>
        <v>35703</v>
      </c>
      <c r="AC10" s="6">
        <f t="shared" si="6"/>
        <v>1300</v>
      </c>
    </row>
    <row r="11" spans="1:30" x14ac:dyDescent="0.25">
      <c r="A11" s="2">
        <v>36130</v>
      </c>
      <c r="B11" s="2">
        <v>35885</v>
      </c>
      <c r="C11" s="3"/>
      <c r="D11" s="3"/>
      <c r="E11" s="3"/>
      <c r="F11" s="3">
        <v>41400</v>
      </c>
      <c r="G11" s="3">
        <v>10</v>
      </c>
      <c r="H11" s="3">
        <f>200.37/0.414</f>
        <v>483.98550724637687</v>
      </c>
      <c r="I11" s="2"/>
      <c r="J11" s="3">
        <v>61.4</v>
      </c>
      <c r="K11" s="3">
        <v>10</v>
      </c>
      <c r="L11" s="3">
        <v>26.1</v>
      </c>
      <c r="M11" s="3">
        <f t="shared" si="1"/>
        <v>108054</v>
      </c>
      <c r="N11" s="3">
        <f t="shared" si="2"/>
        <v>18.543506024765396</v>
      </c>
      <c r="O11" s="4">
        <f t="shared" si="3"/>
        <v>2.0661775714927381E-2</v>
      </c>
      <c r="P11" s="3">
        <f t="shared" si="4"/>
        <v>1</v>
      </c>
      <c r="R11" s="6">
        <v>2003700</v>
      </c>
      <c r="S11">
        <v>17382</v>
      </c>
      <c r="T11" s="4">
        <v>0.42399999999999999</v>
      </c>
      <c r="V11" s="5">
        <v>36068</v>
      </c>
      <c r="W11" s="6">
        <f t="shared" si="5"/>
        <v>2000</v>
      </c>
      <c r="X11">
        <v>200</v>
      </c>
      <c r="AB11" s="5">
        <f t="shared" si="6"/>
        <v>36068</v>
      </c>
      <c r="AC11" s="6">
        <f t="shared" si="6"/>
        <v>2000</v>
      </c>
    </row>
    <row r="12" spans="1:30" x14ac:dyDescent="0.25">
      <c r="A12" s="2">
        <v>36495</v>
      </c>
      <c r="B12" s="2">
        <v>36250</v>
      </c>
      <c r="C12" s="3"/>
      <c r="D12" s="3"/>
      <c r="E12" s="3"/>
      <c r="F12" s="3">
        <v>41400</v>
      </c>
      <c r="G12" s="3">
        <v>10</v>
      </c>
      <c r="H12" s="3">
        <f>349.82/0.414</f>
        <v>844.97584541062804</v>
      </c>
      <c r="I12" s="2"/>
      <c r="J12" s="3">
        <v>77</v>
      </c>
      <c r="K12" s="3">
        <v>20</v>
      </c>
      <c r="L12" s="3">
        <v>37.799999999999997</v>
      </c>
      <c r="M12" s="3">
        <f t="shared" si="1"/>
        <v>156491.99999999997</v>
      </c>
      <c r="N12" s="3">
        <f t="shared" si="2"/>
        <v>22.35385834419651</v>
      </c>
      <c r="O12" s="4">
        <f t="shared" si="3"/>
        <v>2.3669315648047567E-2</v>
      </c>
      <c r="P12" s="3">
        <f t="shared" si="4"/>
        <v>1</v>
      </c>
      <c r="R12" s="6">
        <v>3498200</v>
      </c>
      <c r="S12">
        <v>24705</v>
      </c>
      <c r="T12" s="4">
        <v>0.49099999999999999</v>
      </c>
      <c r="V12" s="5">
        <v>36433</v>
      </c>
      <c r="W12" s="6">
        <f t="shared" si="5"/>
        <v>4000</v>
      </c>
      <c r="X12">
        <v>200</v>
      </c>
      <c r="AB12" s="5">
        <f t="shared" si="6"/>
        <v>36433</v>
      </c>
      <c r="AC12" s="6">
        <f t="shared" si="6"/>
        <v>4000</v>
      </c>
    </row>
    <row r="13" spans="1:30" x14ac:dyDescent="0.25">
      <c r="A13" s="2">
        <v>36861</v>
      </c>
      <c r="B13" s="2">
        <v>36616</v>
      </c>
      <c r="C13" s="3"/>
      <c r="D13" s="3"/>
      <c r="E13" s="3"/>
      <c r="F13" s="3">
        <v>41400</v>
      </c>
      <c r="G13" s="3">
        <v>10</v>
      </c>
      <c r="H13" s="3">
        <f>169.32/0.414</f>
        <v>408.98550724637681</v>
      </c>
      <c r="I13" s="2"/>
      <c r="J13" s="3">
        <v>97.1</v>
      </c>
      <c r="K13" s="3">
        <v>22.5</v>
      </c>
      <c r="L13" s="3">
        <v>45.7</v>
      </c>
      <c r="M13" s="3">
        <v>189300</v>
      </c>
      <c r="N13" s="3">
        <f t="shared" si="2"/>
        <v>8.9493546443408487</v>
      </c>
      <c r="O13" s="4">
        <f t="shared" si="3"/>
        <v>5.5014174344436569E-2</v>
      </c>
      <c r="P13" s="3">
        <f t="shared" si="4"/>
        <v>1</v>
      </c>
      <c r="R13" s="6">
        <v>1693200</v>
      </c>
      <c r="S13">
        <v>27532</v>
      </c>
      <c r="T13" s="4">
        <v>0.47099999999999997</v>
      </c>
      <c r="V13" s="5">
        <v>36799</v>
      </c>
      <c r="W13" s="6">
        <f t="shared" si="5"/>
        <v>4500</v>
      </c>
      <c r="X13">
        <v>200</v>
      </c>
      <c r="AB13" s="5">
        <f t="shared" si="6"/>
        <v>36799</v>
      </c>
      <c r="AC13" s="6">
        <f t="shared" si="6"/>
        <v>4500</v>
      </c>
    </row>
    <row r="14" spans="1:30" x14ac:dyDescent="0.25">
      <c r="A14" s="2">
        <v>37226</v>
      </c>
      <c r="B14" s="2">
        <v>36981</v>
      </c>
      <c r="C14" s="3"/>
      <c r="D14" s="3"/>
      <c r="E14" s="3"/>
      <c r="F14" s="3">
        <v>41400</v>
      </c>
      <c r="G14" s="3">
        <v>10</v>
      </c>
      <c r="H14" s="3">
        <f>110.12/0.414</f>
        <v>265.99033816425123</v>
      </c>
      <c r="I14" s="2"/>
      <c r="J14" s="3">
        <v>111.1</v>
      </c>
      <c r="K14" s="3">
        <v>22.5</v>
      </c>
      <c r="L14" s="3">
        <v>38.700000000000003</v>
      </c>
      <c r="M14" s="3">
        <f>16.04*10000</f>
        <v>160400</v>
      </c>
      <c r="N14" s="3">
        <f t="shared" si="2"/>
        <v>6.8731353530814268</v>
      </c>
      <c r="O14" s="4">
        <f t="shared" si="3"/>
        <v>8.4589538685070825E-2</v>
      </c>
      <c r="P14" s="3">
        <f t="shared" si="4"/>
        <v>1</v>
      </c>
      <c r="R14" s="6">
        <v>1101200</v>
      </c>
      <c r="S14">
        <v>22168</v>
      </c>
      <c r="T14" s="4">
        <v>0.34899999999999998</v>
      </c>
      <c r="V14" s="5">
        <v>37164</v>
      </c>
      <c r="W14" s="6">
        <f t="shared" si="5"/>
        <v>4500</v>
      </c>
      <c r="X14">
        <v>200</v>
      </c>
      <c r="AB14" s="5">
        <f t="shared" si="6"/>
        <v>37164</v>
      </c>
      <c r="AC14" s="6">
        <f t="shared" si="6"/>
        <v>4500</v>
      </c>
    </row>
    <row r="15" spans="1:30" x14ac:dyDescent="0.25">
      <c r="A15" s="2">
        <v>37591</v>
      </c>
      <c r="B15" s="2">
        <v>37346</v>
      </c>
      <c r="C15" s="3"/>
      <c r="D15" s="3"/>
      <c r="E15" s="3"/>
      <c r="F15" s="3">
        <v>41400</v>
      </c>
      <c r="G15" s="3">
        <v>10</v>
      </c>
      <c r="H15" s="3">
        <f>98.94/0.414</f>
        <v>238.98550724637681</v>
      </c>
      <c r="I15" s="2"/>
      <c r="J15" s="3">
        <v>111.8</v>
      </c>
      <c r="K15" s="3">
        <v>22.5</v>
      </c>
      <c r="L15" s="3">
        <v>39.299999999999997</v>
      </c>
      <c r="M15" s="3">
        <f>16.26*10000</f>
        <v>162600.00000000003</v>
      </c>
      <c r="N15" s="3">
        <f t="shared" si="2"/>
        <v>6.0810561640299445</v>
      </c>
      <c r="O15" s="4">
        <f t="shared" si="3"/>
        <v>9.4147968465736809E-2</v>
      </c>
      <c r="P15" s="3">
        <f t="shared" si="4"/>
        <v>1</v>
      </c>
      <c r="R15" s="6">
        <v>989400</v>
      </c>
      <c r="S15">
        <v>21013</v>
      </c>
      <c r="T15" s="4">
        <v>0.35099999999999998</v>
      </c>
      <c r="V15" s="5">
        <v>37529</v>
      </c>
      <c r="W15" s="6">
        <f t="shared" si="5"/>
        <v>4500</v>
      </c>
      <c r="X15">
        <v>200</v>
      </c>
      <c r="AB15" s="5">
        <f t="shared" si="6"/>
        <v>37529</v>
      </c>
      <c r="AC15" s="6">
        <f t="shared" si="6"/>
        <v>4500</v>
      </c>
    </row>
    <row r="16" spans="1:30" x14ac:dyDescent="0.25">
      <c r="A16" s="2">
        <v>37956</v>
      </c>
      <c r="B16" s="2">
        <v>37711</v>
      </c>
      <c r="C16" s="3"/>
      <c r="D16" s="3"/>
      <c r="E16" s="3"/>
      <c r="F16" s="3">
        <v>41400</v>
      </c>
      <c r="G16" s="3">
        <v>10</v>
      </c>
      <c r="H16" s="3">
        <f>71.62/0.414</f>
        <v>172.99516908212561</v>
      </c>
      <c r="I16" s="2"/>
      <c r="J16" s="3">
        <v>119.6</v>
      </c>
      <c r="K16" s="3">
        <v>12.5</v>
      </c>
      <c r="L16" s="3">
        <v>21.8</v>
      </c>
      <c r="M16" s="3">
        <f>9.04*10000</f>
        <v>90399.999999999985</v>
      </c>
      <c r="N16" s="3">
        <f t="shared" si="2"/>
        <v>7.9355582147764041</v>
      </c>
      <c r="O16" s="4">
        <f t="shared" si="3"/>
        <v>7.2256352974029603E-2</v>
      </c>
      <c r="P16" s="3">
        <f t="shared" si="4"/>
        <v>1</v>
      </c>
      <c r="R16" s="6">
        <v>716200</v>
      </c>
      <c r="S16">
        <v>13578</v>
      </c>
      <c r="T16" s="4">
        <v>0.183</v>
      </c>
      <c r="V16" s="5">
        <v>37894</v>
      </c>
      <c r="W16" s="6">
        <f t="shared" si="5"/>
        <v>2500</v>
      </c>
      <c r="X16">
        <v>200</v>
      </c>
      <c r="AB16" s="5">
        <f t="shared" si="6"/>
        <v>37894</v>
      </c>
      <c r="AC16" s="6">
        <f t="shared" si="6"/>
        <v>2500</v>
      </c>
    </row>
    <row r="17" spans="1:29" x14ac:dyDescent="0.25">
      <c r="A17" s="2">
        <v>38322</v>
      </c>
      <c r="B17" s="2">
        <v>38077</v>
      </c>
      <c r="C17" s="3"/>
      <c r="D17" s="3"/>
      <c r="E17" s="3"/>
      <c r="F17" s="3">
        <v>41400</v>
      </c>
      <c r="G17" s="3">
        <v>10</v>
      </c>
      <c r="H17" s="3">
        <f>97.7/0.414</f>
        <v>235.99033816425123</v>
      </c>
      <c r="I17" s="2"/>
      <c r="J17" s="3">
        <v>127.7</v>
      </c>
      <c r="K17" s="3">
        <v>15</v>
      </c>
      <c r="L17" s="3">
        <v>25</v>
      </c>
      <c r="M17" s="3">
        <f>10.35*10000</f>
        <v>103500</v>
      </c>
      <c r="N17" s="3">
        <f t="shared" si="2"/>
        <v>9.4396135265700494</v>
      </c>
      <c r="O17" s="4">
        <f t="shared" si="3"/>
        <v>6.3561924257932445E-2</v>
      </c>
      <c r="P17" s="3">
        <f t="shared" si="4"/>
        <v>1</v>
      </c>
      <c r="R17" s="6">
        <v>977000</v>
      </c>
      <c r="S17">
        <v>14844</v>
      </c>
      <c r="T17" s="4">
        <v>0.19600000000000001</v>
      </c>
      <c r="V17" s="5">
        <v>38260</v>
      </c>
      <c r="W17" s="6">
        <f t="shared" si="5"/>
        <v>3000</v>
      </c>
      <c r="X17">
        <v>200</v>
      </c>
      <c r="AB17" s="5">
        <f t="shared" si="6"/>
        <v>38260</v>
      </c>
      <c r="AC17" s="6">
        <f t="shared" si="6"/>
        <v>3000</v>
      </c>
    </row>
    <row r="18" spans="1:29" x14ac:dyDescent="0.25">
      <c r="A18" s="2">
        <v>38687</v>
      </c>
      <c r="B18" s="2">
        <v>38442</v>
      </c>
      <c r="C18" s="3"/>
      <c r="D18" s="3"/>
      <c r="E18" s="3"/>
      <c r="F18" s="3">
        <v>41400</v>
      </c>
      <c r="G18" s="3">
        <v>10</v>
      </c>
      <c r="H18" s="3">
        <f>144.07/0.414</f>
        <v>347.99516908212559</v>
      </c>
      <c r="I18" s="2"/>
      <c r="J18" s="3">
        <v>139.19999999999999</v>
      </c>
      <c r="K18" s="3">
        <v>22.5</v>
      </c>
      <c r="L18" s="3">
        <v>37.299999999999997</v>
      </c>
      <c r="M18" s="3">
        <f>15.43*10000</f>
        <v>154300</v>
      </c>
      <c r="N18" s="3">
        <f t="shared" si="2"/>
        <v>9.3296291979122152</v>
      </c>
      <c r="O18" s="4">
        <f t="shared" si="3"/>
        <v>6.4656069965988758E-2</v>
      </c>
      <c r="P18" s="3">
        <f t="shared" si="4"/>
        <v>1</v>
      </c>
      <c r="R18" s="6">
        <v>1440700</v>
      </c>
      <c r="S18">
        <v>18225</v>
      </c>
      <c r="T18" s="4">
        <v>0.26800000000000002</v>
      </c>
      <c r="V18" s="5">
        <v>38625</v>
      </c>
      <c r="W18" s="6">
        <f t="shared" si="5"/>
        <v>4500</v>
      </c>
      <c r="X18">
        <v>200</v>
      </c>
      <c r="AB18" s="5">
        <f t="shared" si="6"/>
        <v>38625</v>
      </c>
      <c r="AC18" s="6">
        <f t="shared" si="6"/>
        <v>4500</v>
      </c>
    </row>
    <row r="19" spans="1:29" x14ac:dyDescent="0.25">
      <c r="A19" s="2">
        <v>39052</v>
      </c>
      <c r="B19" s="2">
        <v>38807</v>
      </c>
      <c r="C19" s="3"/>
      <c r="D19" s="3"/>
      <c r="E19" s="3"/>
      <c r="F19" s="3">
        <f>12.42*10^4</f>
        <v>124200</v>
      </c>
      <c r="G19" s="3">
        <v>10</v>
      </c>
      <c r="H19" s="3">
        <f>183.2/1.242</f>
        <v>147.50402576489532</v>
      </c>
      <c r="I19" s="2"/>
      <c r="J19" s="3">
        <v>49.1</v>
      </c>
      <c r="K19" s="3">
        <v>7.5</v>
      </c>
      <c r="L19" s="3">
        <v>11.3</v>
      </c>
      <c r="M19" s="3">
        <f>13.99*10000</f>
        <v>139900</v>
      </c>
      <c r="N19" s="3">
        <f t="shared" si="2"/>
        <v>13.053453607512859</v>
      </c>
      <c r="O19" s="4">
        <f t="shared" si="3"/>
        <v>5.084606986899564E-2</v>
      </c>
      <c r="P19" s="9">
        <f t="shared" si="4"/>
        <v>3</v>
      </c>
      <c r="Q19" t="s">
        <v>28</v>
      </c>
      <c r="R19" s="6">
        <v>1832000</v>
      </c>
      <c r="S19">
        <v>17631</v>
      </c>
      <c r="T19" s="4">
        <v>0.22900000000000001</v>
      </c>
      <c r="V19" s="5">
        <v>38990</v>
      </c>
      <c r="W19" s="6">
        <f t="shared" si="5"/>
        <v>4500</v>
      </c>
      <c r="X19">
        <v>600</v>
      </c>
      <c r="AB19" s="5">
        <f t="shared" si="6"/>
        <v>38990</v>
      </c>
      <c r="AC19" s="6">
        <f t="shared" si="6"/>
        <v>4500</v>
      </c>
    </row>
    <row r="20" spans="1:29" x14ac:dyDescent="0.25">
      <c r="A20" s="2">
        <v>39417</v>
      </c>
      <c r="B20" s="2">
        <v>39172</v>
      </c>
      <c r="C20" s="3"/>
      <c r="D20" s="3"/>
      <c r="E20" s="3"/>
      <c r="F20" s="3">
        <f t="shared" ref="F20:F30" si="7">12.42*10^4</f>
        <v>124200</v>
      </c>
      <c r="G20" s="3">
        <v>10</v>
      </c>
      <c r="H20" s="3">
        <f>176.36/1.242</f>
        <v>141.99677938808375</v>
      </c>
      <c r="I20" s="2"/>
      <c r="J20" s="3">
        <v>61.1</v>
      </c>
      <c r="K20" s="3">
        <v>0</v>
      </c>
      <c r="L20" s="3">
        <v>12</v>
      </c>
      <c r="M20" s="3">
        <f>14.86*10000</f>
        <v>148600</v>
      </c>
      <c r="N20" s="3">
        <f t="shared" si="2"/>
        <v>11.83306494900698</v>
      </c>
      <c r="O20" s="4">
        <f t="shared" si="3"/>
        <v>0</v>
      </c>
      <c r="P20" s="3">
        <f t="shared" si="4"/>
        <v>1</v>
      </c>
      <c r="R20" s="6">
        <v>1763600</v>
      </c>
      <c r="S20">
        <v>17702</v>
      </c>
      <c r="T20" s="4">
        <v>0.19600000000000001</v>
      </c>
      <c r="V20" s="5">
        <v>39355</v>
      </c>
      <c r="W20" s="6">
        <f t="shared" si="5"/>
        <v>0</v>
      </c>
      <c r="X20">
        <v>600</v>
      </c>
      <c r="AB20" s="5">
        <f t="shared" si="6"/>
        <v>39355</v>
      </c>
      <c r="AC20" s="6">
        <f t="shared" si="6"/>
        <v>0</v>
      </c>
    </row>
    <row r="21" spans="1:29" x14ac:dyDescent="0.25">
      <c r="A21" s="2">
        <v>39783</v>
      </c>
      <c r="B21" s="2">
        <v>39538</v>
      </c>
      <c r="C21" s="3"/>
      <c r="D21" s="3"/>
      <c r="E21" s="3"/>
      <c r="F21" s="3">
        <f t="shared" si="7"/>
        <v>124200</v>
      </c>
      <c r="G21" s="3">
        <v>10</v>
      </c>
      <c r="H21" s="3">
        <f>265.78/1.242</f>
        <v>213.99355877616745</v>
      </c>
      <c r="I21" s="2"/>
      <c r="J21" s="3">
        <v>66.8</v>
      </c>
      <c r="K21" s="3">
        <v>5</v>
      </c>
      <c r="L21" s="3">
        <v>11.6</v>
      </c>
      <c r="M21" s="3">
        <f>14.36*10000</f>
        <v>143600</v>
      </c>
      <c r="N21" s="3">
        <f t="shared" si="2"/>
        <v>18.447720584152368</v>
      </c>
      <c r="O21" s="4">
        <f t="shared" si="3"/>
        <v>2.3365189254270453E-2</v>
      </c>
      <c r="P21" s="3">
        <f t="shared" si="4"/>
        <v>1</v>
      </c>
      <c r="R21" s="6">
        <v>2657800</v>
      </c>
      <c r="S21">
        <v>16408</v>
      </c>
      <c r="T21" s="4">
        <v>0.17299999999999999</v>
      </c>
      <c r="V21" s="5">
        <v>39721</v>
      </c>
      <c r="W21" s="6">
        <f t="shared" si="5"/>
        <v>3000</v>
      </c>
      <c r="X21">
        <v>600</v>
      </c>
      <c r="AB21" s="5">
        <f t="shared" si="6"/>
        <v>39721</v>
      </c>
      <c r="AC21" s="6">
        <f t="shared" si="6"/>
        <v>3000</v>
      </c>
    </row>
    <row r="22" spans="1:29" x14ac:dyDescent="0.25">
      <c r="A22" s="2">
        <v>40148</v>
      </c>
      <c r="B22" s="2">
        <v>39903</v>
      </c>
      <c r="C22" s="3"/>
      <c r="D22" s="3"/>
      <c r="E22" s="3"/>
      <c r="F22" s="3">
        <f t="shared" si="7"/>
        <v>124200</v>
      </c>
      <c r="G22" s="3">
        <v>10</v>
      </c>
      <c r="H22" s="3">
        <f>118.05/0.414</f>
        <v>285.14492753623188</v>
      </c>
      <c r="I22" s="2"/>
      <c r="J22" s="3">
        <v>78.099999999999994</v>
      </c>
      <c r="K22" s="3">
        <v>5</v>
      </c>
      <c r="L22" s="3">
        <v>17.100000000000001</v>
      </c>
      <c r="M22" s="3">
        <f>21.27*10000</f>
        <v>212700</v>
      </c>
      <c r="N22" s="3">
        <f t="shared" si="2"/>
        <v>16.675141961183151</v>
      </c>
      <c r="O22" s="4">
        <f t="shared" si="3"/>
        <v>1.7534942820838628E-2</v>
      </c>
      <c r="P22" s="3">
        <f t="shared" si="4"/>
        <v>1</v>
      </c>
      <c r="R22" s="6">
        <v>1180500</v>
      </c>
      <c r="S22">
        <v>28539</v>
      </c>
      <c r="T22" s="4">
        <v>0.219</v>
      </c>
      <c r="V22" s="5">
        <v>40086</v>
      </c>
      <c r="W22" s="6">
        <f t="shared" si="5"/>
        <v>3000</v>
      </c>
      <c r="X22">
        <v>600</v>
      </c>
      <c r="AB22" s="5">
        <f t="shared" si="6"/>
        <v>40086</v>
      </c>
      <c r="AC22" s="6">
        <f t="shared" si="6"/>
        <v>3000</v>
      </c>
    </row>
    <row r="23" spans="1:29" x14ac:dyDescent="0.25">
      <c r="A23" s="2">
        <v>40513</v>
      </c>
      <c r="B23" s="2">
        <v>40268</v>
      </c>
      <c r="C23" s="3"/>
      <c r="D23" s="3"/>
      <c r="E23" s="3"/>
      <c r="F23" s="3">
        <f t="shared" si="7"/>
        <v>124200</v>
      </c>
      <c r="G23" s="3">
        <v>10</v>
      </c>
      <c r="H23" s="3">
        <f>360.36/0.414</f>
        <v>870.43478260869574</v>
      </c>
      <c r="I23" s="2"/>
      <c r="J23" s="3">
        <v>98.8</v>
      </c>
      <c r="K23" s="3">
        <v>8</v>
      </c>
      <c r="L23" s="3">
        <v>30.1</v>
      </c>
      <c r="M23" s="3">
        <f>37.35*10000</f>
        <v>373500</v>
      </c>
      <c r="N23" s="3">
        <f t="shared" si="2"/>
        <v>28.918099089989891</v>
      </c>
      <c r="O23" s="4">
        <f t="shared" si="3"/>
        <v>9.1908091908091891E-3</v>
      </c>
      <c r="P23" s="3">
        <f t="shared" si="4"/>
        <v>1</v>
      </c>
      <c r="R23" s="6">
        <v>3603600</v>
      </c>
      <c r="S23">
        <v>39143</v>
      </c>
      <c r="T23" s="4">
        <v>0.30399999999999999</v>
      </c>
      <c r="V23" s="5">
        <v>40451</v>
      </c>
      <c r="W23" s="6">
        <f t="shared" si="5"/>
        <v>4800</v>
      </c>
      <c r="X23">
        <v>600</v>
      </c>
      <c r="AB23" s="5">
        <f t="shared" si="6"/>
        <v>40451</v>
      </c>
      <c r="AC23" s="6">
        <f t="shared" si="6"/>
        <v>4800</v>
      </c>
    </row>
    <row r="24" spans="1:29" x14ac:dyDescent="0.25">
      <c r="A24" s="2">
        <v>40878</v>
      </c>
      <c r="B24" s="2">
        <v>40633</v>
      </c>
      <c r="C24" s="3"/>
      <c r="D24" s="3"/>
      <c r="E24" s="3"/>
      <c r="F24" s="3">
        <f t="shared" si="7"/>
        <v>124200</v>
      </c>
      <c r="G24" s="3">
        <v>10</v>
      </c>
      <c r="H24" s="3">
        <f>532.93/0.414</f>
        <v>1287.2705314009661</v>
      </c>
      <c r="I24" s="2"/>
      <c r="J24" s="3">
        <v>122.6</v>
      </c>
      <c r="K24" s="3">
        <v>10</v>
      </c>
      <c r="L24" s="3">
        <v>35.4</v>
      </c>
      <c r="M24" s="3">
        <v>439100</v>
      </c>
      <c r="N24" s="3">
        <f t="shared" si="2"/>
        <v>36.363574333360624</v>
      </c>
      <c r="O24" s="4">
        <f t="shared" si="3"/>
        <v>7.7683748334678102E-3</v>
      </c>
      <c r="P24" s="3">
        <f t="shared" si="4"/>
        <v>1</v>
      </c>
      <c r="R24" s="6">
        <v>5329300</v>
      </c>
      <c r="S24">
        <v>47413</v>
      </c>
      <c r="T24" s="4">
        <v>0.28899999999999998</v>
      </c>
      <c r="V24" s="5">
        <v>40816</v>
      </c>
      <c r="W24" s="6">
        <f t="shared" si="5"/>
        <v>6000</v>
      </c>
      <c r="X24">
        <v>600</v>
      </c>
      <c r="AB24" s="5">
        <f t="shared" si="6"/>
        <v>40816</v>
      </c>
      <c r="AC24" s="6">
        <f t="shared" si="6"/>
        <v>6000</v>
      </c>
    </row>
    <row r="25" spans="1:29" x14ac:dyDescent="0.25">
      <c r="A25" s="2">
        <v>41244</v>
      </c>
      <c r="B25" s="2">
        <v>40999</v>
      </c>
      <c r="C25" s="3"/>
      <c r="D25" s="3"/>
      <c r="E25" s="3"/>
      <c r="F25" s="3">
        <f t="shared" si="7"/>
        <v>124200</v>
      </c>
      <c r="G25" s="3">
        <v>10</v>
      </c>
      <c r="H25" s="3">
        <f>498.1/1.242</f>
        <v>401.04669887278584</v>
      </c>
      <c r="I25" s="2"/>
      <c r="J25" s="3">
        <v>150</v>
      </c>
      <c r="K25" s="3">
        <v>13</v>
      </c>
      <c r="L25" s="3">
        <v>42.5</v>
      </c>
      <c r="M25" s="3">
        <v>528200</v>
      </c>
      <c r="N25" s="3">
        <f t="shared" si="2"/>
        <v>9.4363929146537853</v>
      </c>
      <c r="O25" s="4">
        <f t="shared" si="3"/>
        <v>3.2415177675165628E-2</v>
      </c>
      <c r="P25" s="3">
        <f t="shared" si="4"/>
        <v>1</v>
      </c>
      <c r="R25" s="6">
        <v>4981000</v>
      </c>
      <c r="S25">
        <v>55239</v>
      </c>
      <c r="T25" s="4">
        <v>0.28399999999999997</v>
      </c>
      <c r="V25" s="5">
        <v>41182</v>
      </c>
      <c r="W25" s="6">
        <f t="shared" si="5"/>
        <v>7800</v>
      </c>
      <c r="X25">
        <v>600</v>
      </c>
      <c r="AB25" s="5">
        <f t="shared" si="6"/>
        <v>41182</v>
      </c>
      <c r="AC25" s="6">
        <f t="shared" si="6"/>
        <v>7800</v>
      </c>
    </row>
    <row r="26" spans="1:29" x14ac:dyDescent="0.25">
      <c r="A26" s="2">
        <v>41609</v>
      </c>
      <c r="B26" s="2">
        <v>41364</v>
      </c>
      <c r="C26" s="3"/>
      <c r="D26" s="3"/>
      <c r="E26" s="3"/>
      <c r="F26" s="3">
        <f t="shared" si="7"/>
        <v>124200</v>
      </c>
      <c r="G26" s="3">
        <v>10</v>
      </c>
      <c r="H26" s="3">
        <f>490.58/1.242</f>
        <v>394.99194847020931</v>
      </c>
      <c r="I26" s="2"/>
      <c r="J26" s="3">
        <v>156</v>
      </c>
      <c r="K26" s="3">
        <v>33</v>
      </c>
      <c r="L26" s="3">
        <v>44.6</v>
      </c>
      <c r="M26" s="3">
        <v>554000</v>
      </c>
      <c r="N26" s="3">
        <f t="shared" si="2"/>
        <v>8.8563217145786837</v>
      </c>
      <c r="O26" s="4">
        <f t="shared" si="3"/>
        <v>8.3546006767499695E-2</v>
      </c>
      <c r="P26" s="3">
        <f t="shared" si="4"/>
        <v>1</v>
      </c>
      <c r="R26" s="6">
        <v>4905800</v>
      </c>
      <c r="S26">
        <v>57377</v>
      </c>
      <c r="T26" s="4">
        <v>0.28599999999999998</v>
      </c>
      <c r="V26" s="5">
        <v>41547</v>
      </c>
      <c r="W26" s="6">
        <f t="shared" si="5"/>
        <v>19800</v>
      </c>
      <c r="X26">
        <v>600</v>
      </c>
      <c r="AB26" s="5">
        <f t="shared" si="6"/>
        <v>41547</v>
      </c>
      <c r="AC26" s="6">
        <f t="shared" si="6"/>
        <v>19800</v>
      </c>
    </row>
    <row r="27" spans="1:29" x14ac:dyDescent="0.25">
      <c r="A27" s="2">
        <v>41974</v>
      </c>
      <c r="B27" s="2">
        <v>41729</v>
      </c>
      <c r="C27" s="3"/>
      <c r="D27" s="3"/>
      <c r="E27" s="3"/>
      <c r="F27" s="3">
        <f t="shared" si="7"/>
        <v>124200</v>
      </c>
      <c r="G27" s="3">
        <v>10</v>
      </c>
      <c r="H27" s="3">
        <f>859.2/1.242</f>
        <v>691.78743961352666</v>
      </c>
      <c r="I27" s="2"/>
      <c r="J27" s="3">
        <v>169</v>
      </c>
      <c r="K27" s="3">
        <v>35</v>
      </c>
      <c r="L27" s="3">
        <v>53.9</v>
      </c>
      <c r="M27" s="3">
        <v>670000</v>
      </c>
      <c r="N27" s="3">
        <f t="shared" si="2"/>
        <v>12.834646375019048</v>
      </c>
      <c r="O27" s="4">
        <f t="shared" si="3"/>
        <v>5.059357541899441E-2</v>
      </c>
      <c r="P27" s="3">
        <f t="shared" si="4"/>
        <v>1</v>
      </c>
      <c r="R27" s="6">
        <v>8592000</v>
      </c>
      <c r="S27">
        <v>74062</v>
      </c>
      <c r="T27" s="4">
        <v>0.31900000000000001</v>
      </c>
      <c r="V27" s="5">
        <v>41912</v>
      </c>
      <c r="W27" s="6">
        <f t="shared" si="5"/>
        <v>21000</v>
      </c>
      <c r="X27">
        <v>600</v>
      </c>
      <c r="AB27" s="5">
        <f t="shared" si="6"/>
        <v>41912</v>
      </c>
      <c r="AC27" s="6">
        <f t="shared" si="6"/>
        <v>21000</v>
      </c>
    </row>
    <row r="28" spans="1:29" x14ac:dyDescent="0.25">
      <c r="A28" s="2">
        <v>42339</v>
      </c>
      <c r="B28" s="2">
        <v>42094</v>
      </c>
      <c r="C28" s="3"/>
      <c r="D28" s="3"/>
      <c r="E28" s="3"/>
      <c r="F28" s="3">
        <f t="shared" si="7"/>
        <v>124200</v>
      </c>
      <c r="G28" s="3">
        <v>10</v>
      </c>
      <c r="H28" s="3">
        <f>1003.83/1.242</f>
        <v>808.23671497584542</v>
      </c>
      <c r="I28" s="2"/>
      <c r="J28" s="3">
        <v>210.5</v>
      </c>
      <c r="K28" s="3">
        <v>33</v>
      </c>
      <c r="L28" s="3">
        <v>41.7</v>
      </c>
      <c r="M28" s="3">
        <v>518400</v>
      </c>
      <c r="N28" s="3">
        <f t="shared" si="2"/>
        <v>19.382175419085019</v>
      </c>
      <c r="O28" s="4">
        <f t="shared" si="3"/>
        <v>4.082962254565016E-2</v>
      </c>
      <c r="P28" s="3">
        <f t="shared" si="4"/>
        <v>1</v>
      </c>
      <c r="R28" s="6">
        <v>10038300</v>
      </c>
      <c r="S28">
        <v>64595</v>
      </c>
      <c r="T28" s="4">
        <v>0.19800000000000001</v>
      </c>
      <c r="V28" s="5">
        <v>42277</v>
      </c>
      <c r="W28" s="6">
        <f t="shared" si="5"/>
        <v>19800</v>
      </c>
      <c r="X28">
        <v>600</v>
      </c>
      <c r="AB28" s="5">
        <f t="shared" si="6"/>
        <v>42277</v>
      </c>
      <c r="AC28" s="6">
        <f t="shared" si="6"/>
        <v>19800</v>
      </c>
    </row>
    <row r="29" spans="1:29" x14ac:dyDescent="0.25">
      <c r="A29" s="2">
        <v>42705</v>
      </c>
      <c r="B29" s="2">
        <v>42460</v>
      </c>
      <c r="C29" s="3"/>
      <c r="D29" s="3"/>
      <c r="E29" s="3"/>
      <c r="F29" s="3">
        <f t="shared" si="7"/>
        <v>124200</v>
      </c>
      <c r="G29" s="3">
        <v>10</v>
      </c>
      <c r="H29" s="3">
        <f>1063.88/1.242</f>
        <v>856.58615136876017</v>
      </c>
      <c r="I29" s="2"/>
      <c r="J29" s="3">
        <v>212.1</v>
      </c>
      <c r="K29" s="3">
        <v>33</v>
      </c>
      <c r="L29" s="3">
        <v>41.3</v>
      </c>
      <c r="M29" s="3">
        <v>513100</v>
      </c>
      <c r="N29" s="3">
        <f t="shared" si="2"/>
        <v>20.740584778904605</v>
      </c>
      <c r="O29" s="4">
        <f t="shared" si="3"/>
        <v>3.8525021618979582E-2</v>
      </c>
      <c r="P29" s="3">
        <f t="shared" si="4"/>
        <v>1</v>
      </c>
      <c r="R29" s="6">
        <v>10638800</v>
      </c>
      <c r="S29">
        <v>64088</v>
      </c>
      <c r="T29" s="4">
        <v>0.19500000000000001</v>
      </c>
      <c r="V29" s="5">
        <v>42643</v>
      </c>
      <c r="W29" s="6">
        <f t="shared" si="5"/>
        <v>19800</v>
      </c>
      <c r="X29">
        <v>600</v>
      </c>
      <c r="AB29" s="5">
        <f t="shared" si="6"/>
        <v>42643</v>
      </c>
      <c r="AC29" s="6">
        <f t="shared" si="6"/>
        <v>19800</v>
      </c>
    </row>
    <row r="30" spans="1:29" x14ac:dyDescent="0.25">
      <c r="A30" s="2">
        <v>43070</v>
      </c>
      <c r="B30" s="2">
        <v>42825</v>
      </c>
      <c r="C30" s="3"/>
      <c r="D30" s="3"/>
      <c r="E30" s="3"/>
      <c r="F30" s="3">
        <f t="shared" si="7"/>
        <v>124200</v>
      </c>
      <c r="G30" s="3">
        <v>10</v>
      </c>
      <c r="H30" s="3">
        <f>1842.48/1.242</f>
        <v>1483.4782608695652</v>
      </c>
      <c r="I30" s="2"/>
      <c r="J30" s="3">
        <v>228.2</v>
      </c>
      <c r="K30" s="3">
        <v>43</v>
      </c>
      <c r="L30" s="3">
        <v>55.4</v>
      </c>
      <c r="M30" s="3">
        <v>688300</v>
      </c>
      <c r="N30" s="3">
        <f t="shared" si="2"/>
        <v>26.777585936273741</v>
      </c>
      <c r="O30" s="4">
        <f t="shared" si="3"/>
        <v>2.8985932004689331E-2</v>
      </c>
      <c r="P30" s="3">
        <f t="shared" si="4"/>
        <v>1</v>
      </c>
      <c r="R30" s="6">
        <v>18424800</v>
      </c>
      <c r="S30">
        <v>82297</v>
      </c>
      <c r="T30" s="4">
        <v>0.24299999999999999</v>
      </c>
      <c r="V30" s="5">
        <v>43008</v>
      </c>
      <c r="W30" s="6">
        <f t="shared" si="5"/>
        <v>25800</v>
      </c>
      <c r="X30">
        <v>600</v>
      </c>
      <c r="AB30" s="5">
        <f t="shared" si="6"/>
        <v>43008</v>
      </c>
      <c r="AC30" s="6">
        <f t="shared" si="6"/>
        <v>25800</v>
      </c>
    </row>
    <row r="31" spans="1:29" x14ac:dyDescent="0.25">
      <c r="A31" s="2">
        <v>43435</v>
      </c>
      <c r="B31" s="2">
        <v>43190</v>
      </c>
      <c r="C31" s="3"/>
      <c r="D31" s="3"/>
      <c r="E31" s="3"/>
      <c r="F31" s="3">
        <v>121300</v>
      </c>
      <c r="G31" s="3">
        <v>10</v>
      </c>
      <c r="H31" s="3">
        <f>2431.07/1.213</f>
        <v>2004.1797197032151</v>
      </c>
      <c r="I31" s="2"/>
      <c r="J31" s="3">
        <v>188.4</v>
      </c>
      <c r="K31" s="3">
        <v>50</v>
      </c>
      <c r="L31" s="3">
        <v>64.599999999999994</v>
      </c>
      <c r="M31" s="3">
        <v>801000</v>
      </c>
      <c r="N31" s="3">
        <f t="shared" si="2"/>
        <v>31.024453865374849</v>
      </c>
      <c r="O31" s="4">
        <f t="shared" si="3"/>
        <v>2.4947862463853367E-2</v>
      </c>
      <c r="P31" s="9">
        <f t="shared" si="4"/>
        <v>0.97665056360708535</v>
      </c>
      <c r="Q31" t="s">
        <v>29</v>
      </c>
      <c r="R31" s="6">
        <v>24310400</v>
      </c>
      <c r="S31">
        <v>92022</v>
      </c>
      <c r="T31" s="4">
        <v>0.35099999999999998</v>
      </c>
      <c r="V31" s="5">
        <v>43373</v>
      </c>
      <c r="W31" s="6">
        <f t="shared" si="5"/>
        <v>30000</v>
      </c>
      <c r="X31">
        <v>600</v>
      </c>
      <c r="AB31" s="5">
        <f t="shared" si="6"/>
        <v>43373</v>
      </c>
      <c r="AC31" s="6">
        <f t="shared" si="6"/>
        <v>30000</v>
      </c>
    </row>
    <row r="32" spans="1:29" x14ac:dyDescent="0.25">
      <c r="A32" s="2">
        <v>43800</v>
      </c>
      <c r="B32" s="2">
        <v>43555</v>
      </c>
      <c r="C32" s="3"/>
      <c r="D32" s="3"/>
      <c r="E32" s="3"/>
      <c r="F32" s="3">
        <v>121300</v>
      </c>
      <c r="G32" s="3">
        <v>10</v>
      </c>
      <c r="H32" s="3">
        <f>1708.78/1.213</f>
        <v>1408.722176422094</v>
      </c>
      <c r="I32" s="2"/>
      <c r="J32" s="3">
        <v>196.2</v>
      </c>
      <c r="K32" s="3">
        <v>50</v>
      </c>
      <c r="L32" s="3">
        <v>68</v>
      </c>
      <c r="M32" s="3">
        <v>824200</v>
      </c>
      <c r="N32" s="3">
        <f t="shared" si="2"/>
        <v>20.716502594442559</v>
      </c>
      <c r="O32" s="4">
        <f t="shared" si="3"/>
        <v>3.5493158861878066E-2</v>
      </c>
      <c r="P32" s="3">
        <f t="shared" si="4"/>
        <v>1</v>
      </c>
      <c r="R32" s="6">
        <v>17087800</v>
      </c>
      <c r="S32">
        <v>99638</v>
      </c>
      <c r="T32" s="4">
        <v>0.34599999999999997</v>
      </c>
      <c r="V32" s="5">
        <v>43738</v>
      </c>
      <c r="W32" s="6">
        <f t="shared" si="5"/>
        <v>30000</v>
      </c>
      <c r="X32">
        <v>600</v>
      </c>
      <c r="AB32" s="5">
        <f t="shared" si="6"/>
        <v>43738</v>
      </c>
      <c r="AC32" s="6">
        <f t="shared" si="6"/>
        <v>30000</v>
      </c>
    </row>
    <row r="33" spans="1:30" x14ac:dyDescent="0.25">
      <c r="A33" s="2"/>
      <c r="B33" s="2"/>
      <c r="C33" s="3"/>
      <c r="D33" s="3"/>
      <c r="E33" s="3"/>
      <c r="F33" s="3"/>
      <c r="G33" s="3"/>
      <c r="H33" s="3"/>
      <c r="I33" s="2"/>
      <c r="J33" s="3"/>
      <c r="K33" s="3"/>
      <c r="L33" s="3"/>
      <c r="M33" s="3"/>
      <c r="N33" s="3"/>
      <c r="O33" s="4"/>
      <c r="P33" s="3"/>
      <c r="V33" s="5">
        <v>43830</v>
      </c>
      <c r="W33" s="6">
        <f>X33*H32</f>
        <v>845233.30585325637</v>
      </c>
      <c r="X33">
        <v>600</v>
      </c>
      <c r="Y33" s="5">
        <v>43555</v>
      </c>
      <c r="Z33" s="3">
        <f>M32</f>
        <v>824200</v>
      </c>
      <c r="AB33" s="5">
        <f t="shared" si="6"/>
        <v>43830</v>
      </c>
      <c r="AC33" s="6">
        <f t="shared" si="6"/>
        <v>845233.30585325637</v>
      </c>
      <c r="AD33" s="3">
        <f>M32</f>
        <v>824200</v>
      </c>
    </row>
    <row r="34" spans="1:30" ht="15.75" thickBot="1" x14ac:dyDescent="0.3">
      <c r="A34" s="2"/>
      <c r="B34" s="2"/>
      <c r="C34" s="3"/>
      <c r="D34" s="3"/>
      <c r="E34" s="3"/>
      <c r="F34" s="3"/>
      <c r="G34" s="3"/>
      <c r="H34" s="3"/>
      <c r="I34" s="2"/>
      <c r="J34" s="3"/>
      <c r="K34" s="3"/>
      <c r="L34" s="3"/>
      <c r="M34" s="3"/>
      <c r="N34" s="3"/>
      <c r="O34" s="4"/>
      <c r="P34" s="3"/>
    </row>
    <row r="35" spans="1:30" x14ac:dyDescent="0.25">
      <c r="A35" s="2"/>
      <c r="B35" s="2"/>
      <c r="C35" s="3"/>
      <c r="D35" s="3"/>
      <c r="E35" s="3"/>
      <c r="F35" s="3"/>
      <c r="G35" s="3"/>
      <c r="H35" s="3"/>
      <c r="I35" s="2"/>
      <c r="J35" s="3"/>
      <c r="K35" s="3"/>
      <c r="L35" s="3"/>
      <c r="M35" s="3"/>
      <c r="N35" s="3"/>
      <c r="O35" s="4"/>
      <c r="P35" s="3"/>
      <c r="Q35" s="10" t="s">
        <v>30</v>
      </c>
      <c r="R35" s="11">
        <f>((R32/R7)^(1/R36)-1)</f>
        <v>0.16283605273425339</v>
      </c>
      <c r="S35" s="11">
        <f>((S32/S7)^(1/S36)-1)</f>
        <v>0.10156534737121325</v>
      </c>
      <c r="T35" s="12"/>
      <c r="U35" s="12"/>
      <c r="V35" s="12" t="s">
        <v>31</v>
      </c>
      <c r="W35" s="11">
        <f>XIRR(W2:W33,V2:V33)</f>
        <v>0.45984098315238964</v>
      </c>
      <c r="X35" s="12"/>
      <c r="Y35" s="12"/>
      <c r="Z35" s="11">
        <f>((Z33/Z2)^(1/Z36))-1</f>
        <v>0.15701971954985616</v>
      </c>
      <c r="AA35" s="12"/>
      <c r="AB35" s="12"/>
      <c r="AC35" s="11">
        <f>XIRR(AC6:AC33,AB6:AB33)</f>
        <v>0.2104172766208649</v>
      </c>
      <c r="AD35" s="13">
        <f>((AD33/AD7)^(1/25))-1</f>
        <v>0.15192491309064904</v>
      </c>
    </row>
    <row r="36" spans="1:30" ht="15.75" thickBot="1" x14ac:dyDescent="0.3">
      <c r="A36" s="2"/>
      <c r="B36" s="2"/>
      <c r="C36" s="3"/>
      <c r="D36" s="3"/>
      <c r="E36" s="3"/>
      <c r="F36" s="3"/>
      <c r="G36" s="3"/>
      <c r="H36" s="3"/>
      <c r="I36" s="2"/>
      <c r="J36" s="3"/>
      <c r="K36" s="3"/>
      <c r="L36" s="3"/>
      <c r="M36" s="3"/>
      <c r="N36" s="3"/>
      <c r="O36" s="4"/>
      <c r="P36" s="3"/>
      <c r="Q36" s="14"/>
      <c r="R36" s="15">
        <f>S36</f>
        <v>25</v>
      </c>
      <c r="S36" s="15">
        <f>YEARFRAC(B7,B32)</f>
        <v>25</v>
      </c>
      <c r="T36" s="15"/>
      <c r="U36" s="15"/>
      <c r="V36" s="15" t="s">
        <v>32</v>
      </c>
      <c r="W36" s="16">
        <f>YEARFRAC(V2,V33)</f>
        <v>30.416666666666668</v>
      </c>
      <c r="X36" s="15"/>
      <c r="Y36" s="15"/>
      <c r="Z36" s="15">
        <f>YEARFRAC(Y2,Y33)</f>
        <v>27</v>
      </c>
      <c r="AA36" s="15"/>
      <c r="AB36" s="15"/>
      <c r="AC36" s="15"/>
      <c r="AD36" s="17"/>
    </row>
    <row r="37" spans="1:30" x14ac:dyDescent="0.25">
      <c r="A37" s="2"/>
      <c r="B37" s="2"/>
      <c r="C37" s="3"/>
      <c r="D37" s="3"/>
      <c r="E37" s="3"/>
      <c r="F37" s="3"/>
      <c r="G37" s="3"/>
      <c r="H37" s="3"/>
      <c r="I37" s="2"/>
      <c r="J37" s="3"/>
      <c r="K37" s="3"/>
      <c r="L37" s="3"/>
      <c r="M37" s="3"/>
      <c r="N37" s="3"/>
      <c r="O37" s="4"/>
      <c r="P37" s="3"/>
    </row>
    <row r="38" spans="1:30" x14ac:dyDescent="0.25">
      <c r="A38" s="2"/>
      <c r="B38" s="2"/>
      <c r="C38" s="3"/>
      <c r="D38" s="3"/>
      <c r="E38" s="3"/>
      <c r="F38" s="3"/>
      <c r="G38" s="3"/>
      <c r="H38" s="3"/>
      <c r="I38" s="2"/>
      <c r="J38" s="3"/>
      <c r="K38" s="3"/>
      <c r="L38" s="3"/>
      <c r="M38" s="3"/>
      <c r="N38" s="3"/>
      <c r="O38" s="4"/>
      <c r="P38" s="3"/>
    </row>
    <row r="39" spans="1:30" x14ac:dyDescent="0.25">
      <c r="A39" s="2"/>
      <c r="B39" s="2"/>
      <c r="C39" s="3"/>
      <c r="D39" s="3"/>
      <c r="E39" s="3"/>
      <c r="F39" s="3"/>
      <c r="G39" s="3"/>
      <c r="H39" s="3"/>
      <c r="I39" s="2"/>
      <c r="J39" s="3"/>
      <c r="K39" s="3"/>
      <c r="L39" s="3"/>
      <c r="M39" s="3"/>
      <c r="N39" s="3"/>
      <c r="O39" s="4"/>
      <c r="P39" s="3"/>
    </row>
    <row r="40" spans="1:30" x14ac:dyDescent="0.25">
      <c r="A40" s="2"/>
      <c r="B40" s="2"/>
      <c r="C40" s="3"/>
      <c r="D40" s="3"/>
      <c r="E40" s="3"/>
      <c r="F40" s="3"/>
      <c r="G40" s="3"/>
      <c r="H40" s="3"/>
      <c r="I40" s="2"/>
      <c r="J40" s="3"/>
      <c r="K40" s="3"/>
      <c r="L40" s="3"/>
      <c r="M40" s="3"/>
      <c r="N40" s="3"/>
      <c r="O40" s="4"/>
      <c r="P40" s="3"/>
    </row>
    <row r="41" spans="1:30" x14ac:dyDescent="0.25">
      <c r="A41" s="2"/>
      <c r="B41" s="2"/>
      <c r="C41" s="3"/>
      <c r="D41" s="3"/>
      <c r="E41" s="3"/>
      <c r="F41" s="3"/>
      <c r="G41" s="3"/>
      <c r="H41" s="3"/>
      <c r="I41" s="2"/>
      <c r="J41" s="3"/>
      <c r="K41" s="3"/>
      <c r="L41" s="3"/>
      <c r="M41" s="3"/>
      <c r="N41" s="3"/>
      <c r="O41" s="4"/>
      <c r="P41" s="3"/>
    </row>
    <row r="42" spans="1:30" x14ac:dyDescent="0.25">
      <c r="A42" s="2"/>
      <c r="B42" s="2"/>
      <c r="C42" s="3"/>
      <c r="D42" s="3"/>
      <c r="E42" s="3"/>
      <c r="F42" s="3"/>
      <c r="G42" s="3"/>
      <c r="H42" s="3"/>
      <c r="I42" s="2"/>
      <c r="J42" s="3"/>
      <c r="K42" s="3"/>
      <c r="L42" s="3"/>
      <c r="M42" s="3"/>
      <c r="N42" s="3"/>
      <c r="O42" s="4"/>
      <c r="P42" s="3"/>
    </row>
    <row r="43" spans="1:30" x14ac:dyDescent="0.25">
      <c r="A43" s="2"/>
      <c r="B43" s="2"/>
      <c r="C43" s="3"/>
      <c r="D43" s="3"/>
      <c r="E43" s="3"/>
      <c r="F43" s="3"/>
      <c r="G43" s="3"/>
      <c r="H43" s="3"/>
      <c r="I43" s="2"/>
      <c r="J43" s="3"/>
      <c r="K43" s="3"/>
      <c r="L43" s="3"/>
      <c r="M43" s="3"/>
      <c r="N43" s="3"/>
      <c r="O43" s="4"/>
      <c r="P43" s="3"/>
    </row>
    <row r="44" spans="1:30" x14ac:dyDescent="0.25">
      <c r="A44" s="2"/>
      <c r="B44" s="2"/>
      <c r="C44" s="3"/>
      <c r="D44" s="3"/>
      <c r="E44" s="3"/>
      <c r="F44" s="3"/>
      <c r="G44" s="3"/>
      <c r="H44" s="3"/>
      <c r="I44" s="2"/>
      <c r="J44" s="3"/>
      <c r="K44" s="3"/>
      <c r="L44" s="3"/>
      <c r="M44" s="3"/>
      <c r="N44" s="3"/>
      <c r="O44" s="4"/>
      <c r="P44" s="3"/>
    </row>
    <row r="45" spans="1:30" x14ac:dyDescent="0.25">
      <c r="A45" s="2"/>
      <c r="B45" s="2"/>
      <c r="C45" s="3"/>
      <c r="D45" s="3"/>
      <c r="E45" s="3"/>
      <c r="F45" s="3"/>
      <c r="G45" s="3"/>
      <c r="H45" s="3"/>
      <c r="I45" s="2"/>
      <c r="J45" s="3"/>
      <c r="K45" s="3"/>
      <c r="L45" s="3"/>
      <c r="M45" s="3"/>
      <c r="N45" s="3"/>
      <c r="O45" s="4"/>
      <c r="P45" s="3"/>
    </row>
    <row r="46" spans="1:30" x14ac:dyDescent="0.25">
      <c r="A46" s="2"/>
      <c r="B46" s="2"/>
      <c r="C46" s="3"/>
      <c r="D46" s="3"/>
      <c r="E46" s="3"/>
      <c r="F46" s="3"/>
      <c r="G46" s="3"/>
      <c r="H46" s="3"/>
      <c r="I46" s="2"/>
      <c r="J46" s="3"/>
      <c r="K46" s="3"/>
      <c r="L46" s="3"/>
      <c r="M46" s="3"/>
      <c r="N46" s="3"/>
      <c r="O46" s="4"/>
      <c r="P46" s="3"/>
    </row>
    <row r="47" spans="1:30" x14ac:dyDescent="0.25">
      <c r="A47" s="2"/>
      <c r="B47" s="2"/>
      <c r="C47" s="3"/>
      <c r="D47" s="3"/>
      <c r="E47" s="3"/>
      <c r="F47" s="3"/>
      <c r="G47" s="3"/>
      <c r="H47" s="3"/>
      <c r="I47" s="2"/>
      <c r="J47" s="3"/>
      <c r="K47" s="3"/>
      <c r="L47" s="3"/>
      <c r="M47" s="3"/>
      <c r="N47" s="3"/>
      <c r="O47" s="4"/>
      <c r="P47" s="3"/>
    </row>
    <row r="48" spans="1:30" x14ac:dyDescent="0.25">
      <c r="A48" s="2"/>
      <c r="B48" s="2"/>
      <c r="C48" s="3"/>
      <c r="D48" s="3"/>
      <c r="E48" s="3"/>
      <c r="F48" s="3"/>
      <c r="G48" s="3"/>
      <c r="H48" s="3"/>
      <c r="I48" s="2"/>
      <c r="J48" s="3"/>
      <c r="K48" s="3"/>
      <c r="L48" s="3"/>
      <c r="M48" s="3"/>
      <c r="N48" s="3"/>
      <c r="O48" s="4"/>
      <c r="P48" s="3"/>
    </row>
    <row r="49" spans="1:16" x14ac:dyDescent="0.25">
      <c r="A49" s="2"/>
      <c r="B49" s="2"/>
      <c r="C49" s="3"/>
      <c r="D49" s="3"/>
      <c r="E49" s="3"/>
      <c r="F49" s="3"/>
      <c r="G49" s="3"/>
      <c r="H49" s="3"/>
      <c r="I49" s="2"/>
      <c r="J49" s="3"/>
      <c r="K49" s="3"/>
      <c r="L49" s="3"/>
      <c r="M49" s="3"/>
      <c r="N49" s="3"/>
      <c r="O49" s="4"/>
      <c r="P49" s="3"/>
    </row>
    <row r="50" spans="1:16" x14ac:dyDescent="0.25">
      <c r="A50" s="2"/>
      <c r="B50" s="2"/>
      <c r="C50" s="3"/>
      <c r="D50" s="3"/>
      <c r="E50" s="3"/>
      <c r="F50" s="3"/>
      <c r="G50" s="3"/>
      <c r="H50" s="3"/>
      <c r="I50" s="2"/>
      <c r="J50" s="3"/>
      <c r="K50" s="3"/>
      <c r="L50" s="3"/>
      <c r="M50" s="3"/>
      <c r="N50" s="3"/>
      <c r="O50" s="4"/>
      <c r="P50" s="3"/>
    </row>
    <row r="51" spans="1:16" x14ac:dyDescent="0.25">
      <c r="A51" s="2"/>
      <c r="B51" s="2"/>
      <c r="C51" s="3"/>
      <c r="D51" s="3"/>
      <c r="E51" s="3"/>
      <c r="F51" s="3"/>
      <c r="G51" s="3"/>
      <c r="H51" s="3"/>
      <c r="I51" s="2"/>
      <c r="J51" s="3"/>
      <c r="K51" s="3"/>
      <c r="L51" s="3"/>
      <c r="M51" s="3"/>
      <c r="N51" s="3"/>
      <c r="O51" s="4"/>
      <c r="P51" s="3"/>
    </row>
    <row r="52" spans="1:16" x14ac:dyDescent="0.25">
      <c r="A52" s="2"/>
      <c r="B52" s="2"/>
      <c r="C52" s="3"/>
      <c r="D52" s="3"/>
      <c r="E52" s="3"/>
      <c r="F52" s="3"/>
      <c r="G52" s="3"/>
      <c r="H52" s="3"/>
      <c r="I52" s="2"/>
      <c r="J52" s="3"/>
      <c r="K52" s="3"/>
      <c r="L52" s="3"/>
      <c r="M52" s="3"/>
      <c r="N52" s="3"/>
      <c r="O52" s="4"/>
      <c r="P52" s="3"/>
    </row>
    <row r="53" spans="1:16" x14ac:dyDescent="0.25">
      <c r="A53" s="2"/>
      <c r="B53" s="2"/>
      <c r="C53" s="3"/>
      <c r="D53" s="3"/>
      <c r="E53" s="3"/>
      <c r="F53" s="3"/>
      <c r="G53" s="3"/>
      <c r="H53" s="3"/>
      <c r="I53" s="2"/>
      <c r="J53" s="3"/>
      <c r="K53" s="3"/>
      <c r="L53" s="3"/>
      <c r="M53" s="3"/>
      <c r="N53" s="3"/>
      <c r="O53" s="4"/>
      <c r="P53" s="3"/>
    </row>
    <row r="54" spans="1:16" x14ac:dyDescent="0.25">
      <c r="A54" s="2"/>
      <c r="B54" s="2"/>
      <c r="C54" s="3"/>
      <c r="D54" s="3"/>
      <c r="E54" s="3"/>
      <c r="F54" s="3"/>
      <c r="G54" s="3"/>
      <c r="H54" s="3"/>
      <c r="I54" s="2"/>
      <c r="J54" s="3"/>
      <c r="K54" s="3"/>
      <c r="L54" s="3"/>
      <c r="M54" s="3"/>
      <c r="N54" s="3"/>
      <c r="O54" s="4"/>
      <c r="P54" s="3"/>
    </row>
    <row r="55" spans="1:16" x14ac:dyDescent="0.25">
      <c r="A55" s="2"/>
      <c r="B55" s="2"/>
      <c r="C55" s="3"/>
      <c r="D55" s="3"/>
      <c r="E55" s="3"/>
      <c r="F55" s="3"/>
      <c r="G55" s="3"/>
      <c r="H55" s="3"/>
      <c r="I55" s="2"/>
      <c r="J55" s="3"/>
      <c r="K55" s="3"/>
      <c r="L55" s="3"/>
      <c r="M55" s="3"/>
      <c r="N55" s="3"/>
      <c r="O55" s="4"/>
      <c r="P55" s="3"/>
    </row>
    <row r="56" spans="1:16" x14ac:dyDescent="0.25">
      <c r="A56" s="2"/>
      <c r="B56" s="2"/>
      <c r="C56" s="3"/>
      <c r="D56" s="3"/>
      <c r="E56" s="3"/>
      <c r="F56" s="3"/>
      <c r="G56" s="3"/>
      <c r="H56" s="3"/>
      <c r="I56" s="2"/>
      <c r="J56" s="3"/>
      <c r="K56" s="3"/>
      <c r="L56" s="3"/>
      <c r="M56" s="3"/>
      <c r="N56" s="3"/>
      <c r="O56" s="4"/>
      <c r="P56" s="3"/>
    </row>
    <row r="57" spans="1:16" x14ac:dyDescent="0.25">
      <c r="A57" s="2"/>
      <c r="B57" s="2"/>
      <c r="C57" s="3"/>
      <c r="D57" s="3"/>
      <c r="E57" s="3"/>
      <c r="F57" s="3"/>
      <c r="G57" s="3"/>
      <c r="H57" s="3"/>
      <c r="I57" s="2"/>
      <c r="J57" s="3"/>
      <c r="K57" s="3"/>
      <c r="L57" s="3"/>
      <c r="M57" s="3"/>
      <c r="N57" s="3"/>
      <c r="O57" s="4"/>
      <c r="P57" s="3"/>
    </row>
    <row r="58" spans="1:16" x14ac:dyDescent="0.25">
      <c r="A58" s="2"/>
      <c r="B58" s="2"/>
      <c r="C58" s="3"/>
      <c r="D58" s="3"/>
      <c r="E58" s="3"/>
      <c r="F58" s="3"/>
      <c r="G58" s="3"/>
      <c r="H58" s="3"/>
      <c r="I58" s="2"/>
      <c r="J58" s="3"/>
      <c r="K58" s="3"/>
      <c r="L58" s="3"/>
      <c r="M58" s="3"/>
      <c r="N58" s="3"/>
      <c r="O58" s="4"/>
      <c r="P58" s="3"/>
    </row>
    <row r="59" spans="1:16" x14ac:dyDescent="0.25">
      <c r="A59" s="2"/>
      <c r="B59" s="2"/>
      <c r="C59" s="3"/>
      <c r="D59" s="3"/>
      <c r="E59" s="3"/>
      <c r="F59" s="3"/>
      <c r="G59" s="3"/>
      <c r="H59" s="3"/>
      <c r="I59" s="2"/>
      <c r="J59" s="3"/>
      <c r="K59" s="3"/>
      <c r="L59" s="3"/>
      <c r="M59" s="3"/>
      <c r="N59" s="3"/>
      <c r="O59" s="4"/>
      <c r="P59" s="3"/>
    </row>
    <row r="60" spans="1:16" x14ac:dyDescent="0.25">
      <c r="A60" s="2"/>
      <c r="B60" s="2"/>
      <c r="C60" s="3"/>
      <c r="D60" s="3"/>
      <c r="E60" s="3"/>
      <c r="F60" s="3"/>
      <c r="G60" s="3"/>
      <c r="H60" s="3"/>
      <c r="I60" s="2"/>
      <c r="J60" s="3"/>
      <c r="K60" s="3"/>
      <c r="L60" s="3"/>
      <c r="M60" s="3"/>
      <c r="N60" s="3"/>
      <c r="O60" s="4"/>
      <c r="P60" s="3"/>
    </row>
    <row r="61" spans="1:16" x14ac:dyDescent="0.25">
      <c r="A61" s="2"/>
      <c r="B61" s="2"/>
      <c r="C61" s="3"/>
      <c r="D61" s="3"/>
      <c r="E61" s="3"/>
      <c r="F61" s="3"/>
      <c r="G61" s="3"/>
      <c r="H61" s="3"/>
      <c r="I61" s="2"/>
      <c r="J61" s="3"/>
      <c r="K61" s="3"/>
      <c r="L61" s="3"/>
      <c r="M61" s="3"/>
      <c r="N61" s="3"/>
      <c r="O61" s="4"/>
      <c r="P61" s="3"/>
    </row>
    <row r="62" spans="1:16" x14ac:dyDescent="0.25">
      <c r="A62" s="2"/>
      <c r="B62" s="2"/>
      <c r="C62" s="3"/>
      <c r="D62" s="3"/>
      <c r="E62" s="3"/>
      <c r="F62" s="3"/>
      <c r="G62" s="3"/>
      <c r="H62" s="3"/>
      <c r="I62" s="2"/>
      <c r="J62" s="3"/>
      <c r="K62" s="3"/>
      <c r="L62" s="3"/>
      <c r="M62" s="3"/>
      <c r="N62" s="3"/>
      <c r="O62" s="4"/>
      <c r="P62" s="3"/>
    </row>
    <row r="63" spans="1:16" x14ac:dyDescent="0.25">
      <c r="A63" s="2"/>
      <c r="B63" s="2"/>
      <c r="C63" s="3"/>
      <c r="D63" s="3"/>
      <c r="E63" s="3"/>
      <c r="F63" s="3"/>
      <c r="G63" s="3"/>
      <c r="H63" s="3"/>
      <c r="I63" s="2"/>
      <c r="J63" s="3"/>
      <c r="K63" s="3"/>
      <c r="L63" s="3"/>
      <c r="M63" s="3"/>
      <c r="N63" s="3"/>
      <c r="O63" s="4"/>
      <c r="P63" s="3"/>
    </row>
    <row r="64" spans="1:16" x14ac:dyDescent="0.25">
      <c r="A64" s="2"/>
      <c r="B64" s="2"/>
      <c r="C64" s="3"/>
      <c r="D64" s="3"/>
      <c r="E64" s="3"/>
      <c r="F64" s="3"/>
      <c r="G64" s="3"/>
      <c r="H64" s="3"/>
      <c r="I64" s="2"/>
      <c r="J64" s="3"/>
      <c r="K64" s="3"/>
      <c r="L64" s="3"/>
      <c r="M64" s="3"/>
      <c r="N64" s="3"/>
      <c r="O64" s="4"/>
      <c r="P64" s="3"/>
    </row>
    <row r="65" spans="1:16" x14ac:dyDescent="0.25">
      <c r="A65" s="2"/>
      <c r="B65" s="2"/>
      <c r="C65" s="3"/>
      <c r="D65" s="3"/>
      <c r="E65" s="3"/>
      <c r="F65" s="3"/>
      <c r="G65" s="3"/>
      <c r="H65" s="3"/>
      <c r="I65" s="2"/>
      <c r="J65" s="3"/>
      <c r="K65" s="3"/>
      <c r="L65" s="3"/>
      <c r="M65" s="3"/>
      <c r="N65" s="3"/>
      <c r="O65" s="4"/>
      <c r="P65" s="3"/>
    </row>
    <row r="66" spans="1:16" x14ac:dyDescent="0.25">
      <c r="A66" s="2"/>
      <c r="B66" s="2"/>
      <c r="C66" s="3"/>
      <c r="D66" s="3"/>
      <c r="E66" s="3"/>
      <c r="F66" s="3"/>
      <c r="G66" s="3"/>
      <c r="H66" s="3"/>
      <c r="I66" s="2"/>
      <c r="J66" s="3"/>
      <c r="K66" s="3"/>
      <c r="L66" s="3"/>
      <c r="M66" s="3"/>
      <c r="N66" s="3"/>
      <c r="O66" s="4"/>
      <c r="P66" s="3"/>
    </row>
    <row r="67" spans="1:16" x14ac:dyDescent="0.25">
      <c r="A67" s="2"/>
      <c r="B67" s="2"/>
      <c r="C67" s="3"/>
      <c r="D67" s="3"/>
      <c r="E67" s="3"/>
      <c r="F67" s="3"/>
      <c r="G67" s="3"/>
      <c r="H67" s="3"/>
      <c r="I67" s="2"/>
      <c r="J67" s="3"/>
      <c r="K67" s="3"/>
      <c r="L67" s="3"/>
      <c r="M67" s="3"/>
      <c r="N67" s="3"/>
      <c r="O67" s="4"/>
      <c r="P67" s="3"/>
    </row>
    <row r="68" spans="1:16" x14ac:dyDescent="0.25">
      <c r="A68" s="2"/>
      <c r="B68" s="2"/>
      <c r="C68" s="3"/>
      <c r="D68" s="3"/>
      <c r="E68" s="3"/>
      <c r="F68" s="3"/>
      <c r="G68" s="3"/>
      <c r="H68" s="3"/>
      <c r="I68" s="2"/>
      <c r="J68" s="3"/>
      <c r="K68" s="3"/>
      <c r="L68" s="3"/>
      <c r="M68" s="3"/>
      <c r="N68" s="3"/>
      <c r="O68" s="4"/>
      <c r="P68" s="3"/>
    </row>
    <row r="75" spans="1:16" x14ac:dyDescent="0.25">
      <c r="A75" s="18" t="s">
        <v>33</v>
      </c>
      <c r="B75" s="19">
        <v>32780</v>
      </c>
    </row>
    <row r="76" spans="1:16" x14ac:dyDescent="0.25">
      <c r="A76" s="20" t="s">
        <v>34</v>
      </c>
    </row>
    <row r="77" spans="1:16" x14ac:dyDescent="0.25">
      <c r="A77" t="s">
        <v>35</v>
      </c>
    </row>
    <row r="78" spans="1:16" x14ac:dyDescent="0.25">
      <c r="A78" t="s">
        <v>36</v>
      </c>
    </row>
    <row r="79" spans="1:16" x14ac:dyDescent="0.25">
      <c r="A79" t="s">
        <v>37</v>
      </c>
    </row>
    <row r="80" spans="1:16" x14ac:dyDescent="0.25">
      <c r="A80" t="s">
        <v>38</v>
      </c>
    </row>
    <row r="81" spans="1:1" x14ac:dyDescent="0.25">
      <c r="A81" s="18" t="s">
        <v>39</v>
      </c>
    </row>
    <row r="82" spans="1:1" x14ac:dyDescent="0.25">
      <c r="A82" t="s">
        <v>40</v>
      </c>
    </row>
    <row r="83" spans="1:1" x14ac:dyDescent="0.25">
      <c r="A83" t="s">
        <v>41</v>
      </c>
    </row>
    <row r="84" spans="1:1" x14ac:dyDescent="0.25">
      <c r="A84">
        <v>2003</v>
      </c>
    </row>
    <row r="85" spans="1:1" x14ac:dyDescent="0.25">
      <c r="A85" t="s">
        <v>42</v>
      </c>
    </row>
    <row r="86" spans="1:1" x14ac:dyDescent="0.25">
      <c r="A86">
        <v>2005</v>
      </c>
    </row>
    <row r="87" spans="1:1" x14ac:dyDescent="0.25">
      <c r="A87" t="s">
        <v>43</v>
      </c>
    </row>
    <row r="88" spans="1:1" x14ac:dyDescent="0.25">
      <c r="A88">
        <v>2008</v>
      </c>
    </row>
    <row r="89" spans="1:1" x14ac:dyDescent="0.25">
      <c r="A89" t="s">
        <v>44</v>
      </c>
    </row>
    <row r="90" spans="1:1" x14ac:dyDescent="0.25">
      <c r="A90" t="s">
        <v>45</v>
      </c>
    </row>
    <row r="91" spans="1:1" x14ac:dyDescent="0.25">
      <c r="A91" t="s">
        <v>46</v>
      </c>
    </row>
    <row r="92" spans="1:1" x14ac:dyDescent="0.25">
      <c r="A92" t="s">
        <v>47</v>
      </c>
    </row>
    <row r="93" spans="1:1" x14ac:dyDescent="0.25">
      <c r="A93" t="s">
        <v>48</v>
      </c>
    </row>
    <row r="94" spans="1:1" x14ac:dyDescent="0.25">
      <c r="A94" t="s">
        <v>49</v>
      </c>
    </row>
    <row r="95" spans="1:1" x14ac:dyDescent="0.25">
      <c r="A95" t="s">
        <v>50</v>
      </c>
    </row>
    <row r="96" spans="1:1" x14ac:dyDescent="0.25">
      <c r="A96" t="s">
        <v>51</v>
      </c>
    </row>
    <row r="97" spans="1:10" x14ac:dyDescent="0.25">
      <c r="A97" t="s">
        <v>52</v>
      </c>
    </row>
    <row r="98" spans="1:10" x14ac:dyDescent="0.25">
      <c r="A98" t="s">
        <v>53</v>
      </c>
    </row>
    <row r="99" spans="1:10" x14ac:dyDescent="0.25">
      <c r="A99" t="s">
        <v>54</v>
      </c>
    </row>
    <row r="100" spans="1:10" x14ac:dyDescent="0.25">
      <c r="A100" t="s">
        <v>55</v>
      </c>
    </row>
    <row r="101" spans="1:10" x14ac:dyDescent="0.25">
      <c r="A101" t="s">
        <v>56</v>
      </c>
    </row>
    <row r="104" spans="1:10" x14ac:dyDescent="0.25">
      <c r="A104" t="s">
        <v>32</v>
      </c>
      <c r="B104" t="s">
        <v>57</v>
      </c>
      <c r="C104" t="s">
        <v>58</v>
      </c>
      <c r="D104" t="s">
        <v>59</v>
      </c>
      <c r="E104" t="s">
        <v>60</v>
      </c>
      <c r="F104" t="s">
        <v>61</v>
      </c>
      <c r="G104" t="s">
        <v>62</v>
      </c>
      <c r="H104" t="s">
        <v>63</v>
      </c>
      <c r="I104" t="s">
        <v>64</v>
      </c>
      <c r="J104" t="s">
        <v>65</v>
      </c>
    </row>
    <row r="105" spans="1:10" x14ac:dyDescent="0.25">
      <c r="A105" s="21">
        <v>35490</v>
      </c>
      <c r="B105">
        <v>135</v>
      </c>
      <c r="C105">
        <v>129.66999999999999</v>
      </c>
      <c r="D105">
        <v>130</v>
      </c>
      <c r="E105">
        <v>17.43</v>
      </c>
      <c r="F105">
        <v>17.43</v>
      </c>
      <c r="G105">
        <v>17.43</v>
      </c>
      <c r="H105">
        <v>36800</v>
      </c>
      <c r="I105">
        <v>14.77</v>
      </c>
      <c r="J105">
        <v>1614.58</v>
      </c>
    </row>
    <row r="106" spans="1:10" x14ac:dyDescent="0.25">
      <c r="A106" s="21">
        <v>35521</v>
      </c>
      <c r="B106">
        <v>139.33000000000001</v>
      </c>
      <c r="C106">
        <v>123.33</v>
      </c>
      <c r="D106">
        <v>125.33</v>
      </c>
      <c r="E106">
        <v>18.63</v>
      </c>
      <c r="F106">
        <v>16.760000000000002</v>
      </c>
      <c r="G106">
        <v>16.8</v>
      </c>
      <c r="H106">
        <v>242450</v>
      </c>
      <c r="I106">
        <v>95.06</v>
      </c>
      <c r="J106">
        <v>1556.62</v>
      </c>
    </row>
    <row r="107" spans="1:10" x14ac:dyDescent="0.25">
      <c r="A107" s="21">
        <v>35551</v>
      </c>
      <c r="B107">
        <v>146.66999999999999</v>
      </c>
      <c r="C107">
        <v>123.33</v>
      </c>
      <c r="D107">
        <v>139.91999999999999</v>
      </c>
      <c r="E107">
        <v>18.989999999999998</v>
      </c>
      <c r="F107">
        <v>16.53</v>
      </c>
      <c r="G107">
        <v>18.760000000000002</v>
      </c>
      <c r="H107">
        <v>36300</v>
      </c>
      <c r="I107">
        <v>15.02</v>
      </c>
      <c r="J107">
        <v>1737.74</v>
      </c>
    </row>
    <row r="108" spans="1:10" x14ac:dyDescent="0.25">
      <c r="A108" s="21">
        <v>35582</v>
      </c>
      <c r="B108">
        <v>178.33</v>
      </c>
      <c r="C108">
        <v>143.66999999999999</v>
      </c>
      <c r="D108">
        <v>177.83</v>
      </c>
      <c r="E108">
        <v>23.84</v>
      </c>
      <c r="F108">
        <v>19.38</v>
      </c>
      <c r="G108">
        <v>23.84</v>
      </c>
      <c r="H108">
        <v>75600</v>
      </c>
      <c r="I108">
        <v>35.4</v>
      </c>
      <c r="J108">
        <v>2208.66</v>
      </c>
    </row>
    <row r="109" spans="1:10" x14ac:dyDescent="0.25">
      <c r="A109" s="21">
        <v>35612</v>
      </c>
      <c r="B109">
        <v>208.33</v>
      </c>
      <c r="C109">
        <v>170.67</v>
      </c>
      <c r="D109">
        <v>196.67</v>
      </c>
      <c r="E109">
        <v>26.36</v>
      </c>
      <c r="F109">
        <v>23.26</v>
      </c>
      <c r="G109">
        <v>26.36</v>
      </c>
      <c r="H109">
        <v>40000</v>
      </c>
      <c r="I109">
        <v>21.93</v>
      </c>
      <c r="J109">
        <v>2442.56</v>
      </c>
    </row>
    <row r="110" spans="1:10" x14ac:dyDescent="0.25">
      <c r="A110" s="21">
        <v>35643</v>
      </c>
      <c r="B110">
        <v>196.67</v>
      </c>
      <c r="C110">
        <v>173.33</v>
      </c>
      <c r="D110">
        <v>181</v>
      </c>
      <c r="E110">
        <v>26.14</v>
      </c>
      <c r="F110">
        <v>23.24</v>
      </c>
      <c r="G110">
        <v>24.26</v>
      </c>
      <c r="H110">
        <v>132900</v>
      </c>
      <c r="I110">
        <v>71.77</v>
      </c>
      <c r="J110">
        <v>2247.9899999999998</v>
      </c>
    </row>
    <row r="111" spans="1:10" x14ac:dyDescent="0.25">
      <c r="A111" s="21">
        <v>35674</v>
      </c>
      <c r="B111">
        <v>194.75</v>
      </c>
      <c r="C111">
        <v>180</v>
      </c>
      <c r="D111">
        <v>186.67</v>
      </c>
      <c r="E111">
        <v>26.03</v>
      </c>
      <c r="F111">
        <v>24.13</v>
      </c>
      <c r="G111">
        <v>25.02</v>
      </c>
      <c r="H111">
        <v>60500</v>
      </c>
      <c r="I111">
        <v>33.770000000000003</v>
      </c>
      <c r="J111">
        <v>2318.37</v>
      </c>
    </row>
    <row r="112" spans="1:10" x14ac:dyDescent="0.25">
      <c r="A112" s="21">
        <v>35704</v>
      </c>
      <c r="B112">
        <v>186.67</v>
      </c>
      <c r="C112">
        <v>171.08</v>
      </c>
      <c r="D112">
        <v>178.33</v>
      </c>
      <c r="E112">
        <v>25.02</v>
      </c>
      <c r="F112">
        <v>23.05</v>
      </c>
      <c r="G112">
        <v>23.91</v>
      </c>
      <c r="H112">
        <v>19050</v>
      </c>
      <c r="I112">
        <v>10.54</v>
      </c>
      <c r="J112">
        <v>2214.87</v>
      </c>
    </row>
    <row r="113" spans="1:10" x14ac:dyDescent="0.25">
      <c r="A113" s="21">
        <v>35735</v>
      </c>
      <c r="B113">
        <v>187.33</v>
      </c>
      <c r="C113">
        <v>161.66999999999999</v>
      </c>
      <c r="D113">
        <v>167.17</v>
      </c>
      <c r="E113">
        <v>25.06</v>
      </c>
      <c r="F113">
        <v>21.67</v>
      </c>
      <c r="G113">
        <v>22.41</v>
      </c>
      <c r="H113">
        <v>28700</v>
      </c>
      <c r="I113">
        <v>15.86</v>
      </c>
      <c r="J113">
        <v>2076.1799999999998</v>
      </c>
    </row>
    <row r="114" spans="1:10" x14ac:dyDescent="0.25">
      <c r="A114" s="21">
        <v>35765</v>
      </c>
      <c r="B114">
        <v>180</v>
      </c>
      <c r="C114">
        <v>161.66999999999999</v>
      </c>
      <c r="D114">
        <v>180</v>
      </c>
      <c r="E114">
        <v>24.13</v>
      </c>
      <c r="F114">
        <v>21.67</v>
      </c>
      <c r="G114">
        <v>24.13</v>
      </c>
      <c r="H114">
        <v>37650</v>
      </c>
      <c r="I114">
        <v>19.53</v>
      </c>
      <c r="J114">
        <v>2235.5700000000002</v>
      </c>
    </row>
    <row r="115" spans="1:10" x14ac:dyDescent="0.25">
      <c r="A115" s="21">
        <v>35796</v>
      </c>
      <c r="B115">
        <v>176.67</v>
      </c>
      <c r="C115">
        <v>138.66999999999999</v>
      </c>
      <c r="D115">
        <v>138.66999999999999</v>
      </c>
      <c r="E115">
        <v>23.68</v>
      </c>
      <c r="F115">
        <v>18.59</v>
      </c>
      <c r="G115">
        <v>18.59</v>
      </c>
      <c r="H115">
        <v>12600</v>
      </c>
      <c r="I115">
        <v>5.98</v>
      </c>
      <c r="J115">
        <v>1722.22</v>
      </c>
    </row>
    <row r="116" spans="1:10" x14ac:dyDescent="0.25">
      <c r="A116" s="21">
        <v>35827</v>
      </c>
      <c r="B116">
        <v>149.58000000000001</v>
      </c>
      <c r="C116">
        <v>113.33</v>
      </c>
      <c r="D116">
        <v>145.33000000000001</v>
      </c>
      <c r="E116">
        <v>19.649999999999999</v>
      </c>
      <c r="F116">
        <v>15.42</v>
      </c>
      <c r="G116">
        <v>19.48</v>
      </c>
      <c r="H116">
        <v>16000</v>
      </c>
      <c r="I116">
        <v>5.99</v>
      </c>
      <c r="J116">
        <v>1805.01</v>
      </c>
    </row>
    <row r="117" spans="1:10" x14ac:dyDescent="0.25">
      <c r="A117" s="21">
        <v>35855</v>
      </c>
      <c r="B117">
        <v>170</v>
      </c>
      <c r="C117">
        <v>143.83000000000001</v>
      </c>
      <c r="D117">
        <v>161.33000000000001</v>
      </c>
      <c r="E117">
        <v>18.91</v>
      </c>
      <c r="F117">
        <v>16.559999999999999</v>
      </c>
      <c r="G117">
        <v>18.57</v>
      </c>
      <c r="H117">
        <v>43500</v>
      </c>
      <c r="I117">
        <v>20.75</v>
      </c>
      <c r="J117">
        <v>2003.73</v>
      </c>
    </row>
    <row r="118" spans="1:10" x14ac:dyDescent="0.25">
      <c r="A118" s="21">
        <v>35886</v>
      </c>
      <c r="B118">
        <v>219.67</v>
      </c>
      <c r="C118">
        <v>160</v>
      </c>
      <c r="D118">
        <v>169.92</v>
      </c>
      <c r="E118">
        <v>24.46</v>
      </c>
      <c r="F118">
        <v>18.8</v>
      </c>
      <c r="G118">
        <v>19.559999999999999</v>
      </c>
      <c r="H118">
        <v>82550</v>
      </c>
      <c r="I118">
        <v>46.2</v>
      </c>
      <c r="J118">
        <v>2110.33</v>
      </c>
    </row>
    <row r="119" spans="1:10" x14ac:dyDescent="0.25">
      <c r="A119" s="21">
        <v>35916</v>
      </c>
      <c r="B119">
        <v>188.33</v>
      </c>
      <c r="C119">
        <v>150.66999999999999</v>
      </c>
      <c r="D119">
        <v>161.66999999999999</v>
      </c>
      <c r="E119">
        <v>21.5</v>
      </c>
      <c r="F119">
        <v>18.55</v>
      </c>
      <c r="G119">
        <v>18.61</v>
      </c>
      <c r="H119">
        <v>42100</v>
      </c>
      <c r="I119">
        <v>21.61</v>
      </c>
      <c r="J119">
        <v>2007.87</v>
      </c>
    </row>
    <row r="120" spans="1:10" x14ac:dyDescent="0.25">
      <c r="A120" s="21">
        <v>35947</v>
      </c>
      <c r="B120">
        <v>166.67</v>
      </c>
      <c r="C120">
        <v>123.33</v>
      </c>
      <c r="D120">
        <v>156.66999999999999</v>
      </c>
      <c r="E120">
        <v>18.420000000000002</v>
      </c>
      <c r="F120">
        <v>14.43</v>
      </c>
      <c r="G120">
        <v>18.03</v>
      </c>
      <c r="H120">
        <v>26600</v>
      </c>
      <c r="I120">
        <v>11.42</v>
      </c>
      <c r="J120">
        <v>1945.77</v>
      </c>
    </row>
    <row r="121" spans="1:10" x14ac:dyDescent="0.25">
      <c r="A121" s="21">
        <v>35977</v>
      </c>
      <c r="B121">
        <v>165</v>
      </c>
      <c r="C121">
        <v>143.66999999999999</v>
      </c>
      <c r="D121">
        <v>159.33000000000001</v>
      </c>
      <c r="E121">
        <v>18.71</v>
      </c>
      <c r="F121">
        <v>16.77</v>
      </c>
      <c r="G121">
        <v>18.34</v>
      </c>
      <c r="H121">
        <v>23800</v>
      </c>
      <c r="I121">
        <v>11.18</v>
      </c>
      <c r="J121">
        <v>1978.89</v>
      </c>
    </row>
    <row r="122" spans="1:10" x14ac:dyDescent="0.25">
      <c r="A122" s="21">
        <v>36008</v>
      </c>
      <c r="B122">
        <v>163.33000000000001</v>
      </c>
      <c r="C122">
        <v>140</v>
      </c>
      <c r="D122">
        <v>143.33000000000001</v>
      </c>
      <c r="E122">
        <v>18.8</v>
      </c>
      <c r="F122">
        <v>16.309999999999999</v>
      </c>
      <c r="G122">
        <v>16.5</v>
      </c>
      <c r="H122">
        <v>7800</v>
      </c>
      <c r="I122">
        <v>3.54</v>
      </c>
      <c r="J122">
        <v>1780.17</v>
      </c>
    </row>
    <row r="123" spans="1:10" x14ac:dyDescent="0.25">
      <c r="A123" s="21">
        <v>36039</v>
      </c>
      <c r="B123">
        <v>156.66999999999999</v>
      </c>
      <c r="C123">
        <v>137.16999999999999</v>
      </c>
      <c r="D123">
        <v>143.75</v>
      </c>
      <c r="E123">
        <v>17.489999999999998</v>
      </c>
      <c r="F123">
        <v>16.23</v>
      </c>
      <c r="G123">
        <v>16.55</v>
      </c>
      <c r="H123">
        <v>18850</v>
      </c>
      <c r="I123">
        <v>8.33</v>
      </c>
      <c r="J123">
        <v>1785.35</v>
      </c>
    </row>
    <row r="124" spans="1:10" x14ac:dyDescent="0.25">
      <c r="A124" s="21">
        <v>36069</v>
      </c>
      <c r="B124">
        <v>150</v>
      </c>
      <c r="C124">
        <v>135.33000000000001</v>
      </c>
      <c r="D124">
        <v>147.25</v>
      </c>
      <c r="E124">
        <v>17.260000000000002</v>
      </c>
      <c r="F124">
        <v>15.58</v>
      </c>
      <c r="G124">
        <v>16.95</v>
      </c>
      <c r="H124">
        <v>34550</v>
      </c>
      <c r="I124">
        <v>14.87</v>
      </c>
      <c r="J124">
        <v>1828.82</v>
      </c>
    </row>
    <row r="125" spans="1:10" x14ac:dyDescent="0.25">
      <c r="A125" s="21">
        <v>36100</v>
      </c>
      <c r="B125">
        <v>158.33000000000001</v>
      </c>
      <c r="C125">
        <v>145</v>
      </c>
      <c r="D125">
        <v>155.91999999999999</v>
      </c>
      <c r="E125">
        <v>18.03</v>
      </c>
      <c r="F125">
        <v>16.8</v>
      </c>
      <c r="G125">
        <v>17.95</v>
      </c>
      <c r="H125">
        <v>26850</v>
      </c>
      <c r="I125">
        <v>12.35</v>
      </c>
      <c r="J125">
        <v>1936.46</v>
      </c>
    </row>
    <row r="126" spans="1:10" x14ac:dyDescent="0.25">
      <c r="A126" s="21">
        <v>36130</v>
      </c>
      <c r="B126">
        <v>166.67</v>
      </c>
      <c r="C126">
        <v>156.33000000000001</v>
      </c>
      <c r="D126">
        <v>163.41999999999999</v>
      </c>
      <c r="E126">
        <v>18.920000000000002</v>
      </c>
      <c r="F126">
        <v>18.03</v>
      </c>
      <c r="G126">
        <v>18.809999999999999</v>
      </c>
      <c r="H126">
        <v>26700</v>
      </c>
      <c r="I126">
        <v>12.89</v>
      </c>
      <c r="J126">
        <v>2029.61</v>
      </c>
    </row>
    <row r="127" spans="1:10" x14ac:dyDescent="0.25">
      <c r="A127" s="21">
        <v>36161</v>
      </c>
      <c r="B127">
        <v>234.67</v>
      </c>
      <c r="C127">
        <v>161</v>
      </c>
      <c r="D127">
        <v>222</v>
      </c>
      <c r="E127">
        <v>26.35</v>
      </c>
      <c r="F127">
        <v>18.61</v>
      </c>
      <c r="G127">
        <v>25.55</v>
      </c>
      <c r="H127">
        <v>79550</v>
      </c>
      <c r="I127">
        <v>47.67</v>
      </c>
      <c r="J127">
        <v>2757.2</v>
      </c>
    </row>
    <row r="128" spans="1:10" x14ac:dyDescent="0.25">
      <c r="A128" s="21">
        <v>36192</v>
      </c>
      <c r="B128">
        <v>236.67</v>
      </c>
      <c r="C128">
        <v>212.67</v>
      </c>
      <c r="D128">
        <v>225.67</v>
      </c>
      <c r="E128">
        <v>26.47</v>
      </c>
      <c r="F128">
        <v>24.61</v>
      </c>
      <c r="G128">
        <v>25.97</v>
      </c>
      <c r="H128">
        <v>73400</v>
      </c>
      <c r="I128">
        <v>49.82</v>
      </c>
      <c r="J128">
        <v>2802.74</v>
      </c>
    </row>
    <row r="129" spans="1:10" x14ac:dyDescent="0.25">
      <c r="A129" s="21">
        <v>36220</v>
      </c>
      <c r="B129">
        <v>300</v>
      </c>
      <c r="C129">
        <v>221.67</v>
      </c>
      <c r="D129">
        <v>281.75</v>
      </c>
      <c r="E129">
        <v>22.42</v>
      </c>
      <c r="F129">
        <v>18.649999999999999</v>
      </c>
      <c r="G129">
        <v>22.36</v>
      </c>
      <c r="H129">
        <v>56750</v>
      </c>
      <c r="I129">
        <v>41.98</v>
      </c>
      <c r="J129">
        <v>3499.28</v>
      </c>
    </row>
    <row r="130" spans="1:10" x14ac:dyDescent="0.25">
      <c r="A130" s="21">
        <v>36251</v>
      </c>
      <c r="B130">
        <v>288.33</v>
      </c>
      <c r="C130">
        <v>225.5</v>
      </c>
      <c r="D130">
        <v>249.33</v>
      </c>
      <c r="E130">
        <v>22.78</v>
      </c>
      <c r="F130">
        <v>18.440000000000001</v>
      </c>
      <c r="G130">
        <v>19.79</v>
      </c>
      <c r="H130">
        <v>23950</v>
      </c>
      <c r="I130">
        <v>18.47</v>
      </c>
      <c r="J130">
        <v>3096.68</v>
      </c>
    </row>
    <row r="131" spans="1:10" x14ac:dyDescent="0.25">
      <c r="A131" s="21">
        <v>36281</v>
      </c>
      <c r="B131">
        <v>286.67</v>
      </c>
      <c r="C131">
        <v>240.5</v>
      </c>
      <c r="D131">
        <v>263.33</v>
      </c>
      <c r="E131">
        <v>22.2</v>
      </c>
      <c r="F131">
        <v>19.71</v>
      </c>
      <c r="G131">
        <v>20.9</v>
      </c>
      <c r="H131">
        <v>29250</v>
      </c>
      <c r="I131">
        <v>23.8</v>
      </c>
      <c r="J131">
        <v>3270.55</v>
      </c>
    </row>
    <row r="132" spans="1:10" x14ac:dyDescent="0.25">
      <c r="A132" s="21">
        <v>36312</v>
      </c>
      <c r="B132">
        <v>280.33</v>
      </c>
      <c r="C132">
        <v>257.33</v>
      </c>
      <c r="D132">
        <v>257.67</v>
      </c>
      <c r="E132">
        <v>21.89</v>
      </c>
      <c r="F132">
        <v>20.43</v>
      </c>
      <c r="G132">
        <v>20.45</v>
      </c>
      <c r="H132">
        <v>11250</v>
      </c>
      <c r="I132">
        <v>9.11</v>
      </c>
      <c r="J132">
        <v>3200.17</v>
      </c>
    </row>
    <row r="133" spans="1:10" x14ac:dyDescent="0.25">
      <c r="A133" s="21">
        <v>36342</v>
      </c>
      <c r="B133">
        <v>310</v>
      </c>
      <c r="C133">
        <v>255.83</v>
      </c>
      <c r="D133">
        <v>284</v>
      </c>
      <c r="E133">
        <v>24.05</v>
      </c>
      <c r="F133">
        <v>20.309999999999999</v>
      </c>
      <c r="G133">
        <v>22.54</v>
      </c>
      <c r="H133">
        <v>33950</v>
      </c>
      <c r="I133">
        <v>29.27</v>
      </c>
      <c r="J133">
        <v>3527.23</v>
      </c>
    </row>
    <row r="134" spans="1:10" x14ac:dyDescent="0.25">
      <c r="A134" s="21">
        <v>36373</v>
      </c>
      <c r="B134">
        <v>306</v>
      </c>
      <c r="C134">
        <v>266.67</v>
      </c>
      <c r="D134">
        <v>302.67</v>
      </c>
      <c r="E134">
        <v>24.02</v>
      </c>
      <c r="F134">
        <v>21.25</v>
      </c>
      <c r="G134">
        <v>24.02</v>
      </c>
      <c r="H134">
        <v>35800</v>
      </c>
      <c r="I134">
        <v>31.6</v>
      </c>
      <c r="J134">
        <v>3759.07</v>
      </c>
    </row>
    <row r="135" spans="1:10" x14ac:dyDescent="0.25">
      <c r="A135" s="21">
        <v>36404</v>
      </c>
      <c r="B135">
        <v>299.67</v>
      </c>
      <c r="C135">
        <v>250.33</v>
      </c>
      <c r="D135">
        <v>253</v>
      </c>
      <c r="E135">
        <v>23.55</v>
      </c>
      <c r="F135">
        <v>20.079999999999998</v>
      </c>
      <c r="G135">
        <v>20.079999999999998</v>
      </c>
      <c r="H135">
        <v>12400</v>
      </c>
      <c r="I135">
        <v>10.029999999999999</v>
      </c>
      <c r="J135">
        <v>3142.21</v>
      </c>
    </row>
    <row r="136" spans="1:10" x14ac:dyDescent="0.25">
      <c r="A136" s="21">
        <v>36434</v>
      </c>
      <c r="B136">
        <v>266.67</v>
      </c>
      <c r="C136">
        <v>240</v>
      </c>
      <c r="D136">
        <v>241.67</v>
      </c>
      <c r="E136">
        <v>21.17</v>
      </c>
      <c r="F136">
        <v>19.05</v>
      </c>
      <c r="G136">
        <v>19.18</v>
      </c>
      <c r="H136">
        <v>25800</v>
      </c>
      <c r="I136">
        <v>19.170000000000002</v>
      </c>
      <c r="J136">
        <v>3001.46</v>
      </c>
    </row>
    <row r="137" spans="1:10" x14ac:dyDescent="0.25">
      <c r="A137" s="21">
        <v>36465</v>
      </c>
      <c r="B137">
        <v>256.5</v>
      </c>
      <c r="C137">
        <v>233.67</v>
      </c>
      <c r="D137">
        <v>248</v>
      </c>
      <c r="E137">
        <v>19.739999999999998</v>
      </c>
      <c r="F137">
        <v>18.649999999999999</v>
      </c>
      <c r="G137">
        <v>19.68</v>
      </c>
      <c r="H137">
        <v>22600</v>
      </c>
      <c r="I137">
        <v>16.3</v>
      </c>
      <c r="J137">
        <v>3080.12</v>
      </c>
    </row>
    <row r="138" spans="1:10" x14ac:dyDescent="0.25">
      <c r="A138" s="21">
        <v>36495</v>
      </c>
      <c r="B138">
        <v>270</v>
      </c>
      <c r="C138">
        <v>195.83</v>
      </c>
      <c r="D138">
        <v>208.33</v>
      </c>
      <c r="E138">
        <v>21.22</v>
      </c>
      <c r="F138">
        <v>16.54</v>
      </c>
      <c r="G138">
        <v>16.54</v>
      </c>
      <c r="H138">
        <v>19800</v>
      </c>
      <c r="I138">
        <v>15.03</v>
      </c>
      <c r="J138">
        <v>2587.46</v>
      </c>
    </row>
    <row r="139" spans="1:10" x14ac:dyDescent="0.25">
      <c r="A139" s="21">
        <v>36526</v>
      </c>
      <c r="B139">
        <v>215</v>
      </c>
      <c r="C139">
        <v>186.02</v>
      </c>
      <c r="D139">
        <v>206.65</v>
      </c>
      <c r="E139">
        <v>17.07</v>
      </c>
      <c r="F139">
        <v>14.92</v>
      </c>
      <c r="G139">
        <v>16.399999999999999</v>
      </c>
      <c r="H139">
        <v>13800</v>
      </c>
      <c r="I139">
        <v>8.3800000000000008</v>
      </c>
      <c r="J139">
        <v>2566.56</v>
      </c>
    </row>
    <row r="140" spans="1:10" x14ac:dyDescent="0.25">
      <c r="A140" s="21">
        <v>36557</v>
      </c>
      <c r="B140">
        <v>200</v>
      </c>
      <c r="C140">
        <v>151.37</v>
      </c>
      <c r="D140">
        <v>165</v>
      </c>
      <c r="E140">
        <v>15.87</v>
      </c>
      <c r="F140">
        <v>12.16</v>
      </c>
      <c r="G140">
        <v>13.1</v>
      </c>
      <c r="H140">
        <v>74650</v>
      </c>
      <c r="I140">
        <v>39.33</v>
      </c>
      <c r="J140">
        <v>2049.27</v>
      </c>
    </row>
    <row r="141" spans="1:10" x14ac:dyDescent="0.25">
      <c r="A141" s="21">
        <v>36586</v>
      </c>
      <c r="B141">
        <v>165</v>
      </c>
      <c r="C141">
        <v>125.67</v>
      </c>
      <c r="D141">
        <v>136.33000000000001</v>
      </c>
      <c r="E141">
        <v>10.82</v>
      </c>
      <c r="F141">
        <v>8.31</v>
      </c>
      <c r="G141">
        <v>8.94</v>
      </c>
      <c r="H141">
        <v>8766</v>
      </c>
      <c r="I141">
        <v>3.58</v>
      </c>
      <c r="J141">
        <v>1693.24</v>
      </c>
    </row>
    <row r="142" spans="1:10" x14ac:dyDescent="0.25">
      <c r="A142" s="21">
        <v>36617</v>
      </c>
      <c r="B142">
        <v>143.97999999999999</v>
      </c>
      <c r="C142">
        <v>118.7</v>
      </c>
      <c r="D142">
        <v>130</v>
      </c>
      <c r="E142">
        <v>8.75</v>
      </c>
      <c r="F142">
        <v>7.79</v>
      </c>
      <c r="G142">
        <v>8.5299999999999994</v>
      </c>
      <c r="H142">
        <v>10526</v>
      </c>
      <c r="I142">
        <v>4.18</v>
      </c>
      <c r="J142">
        <v>1614.58</v>
      </c>
    </row>
    <row r="143" spans="1:10" x14ac:dyDescent="0.25">
      <c r="A143" s="21">
        <v>36647</v>
      </c>
      <c r="B143">
        <v>137</v>
      </c>
      <c r="C143">
        <v>120</v>
      </c>
      <c r="D143">
        <v>122.67</v>
      </c>
      <c r="E143">
        <v>8.64</v>
      </c>
      <c r="F143">
        <v>7.87</v>
      </c>
      <c r="G143">
        <v>8.0500000000000007</v>
      </c>
      <c r="H143">
        <v>5576</v>
      </c>
      <c r="I143">
        <v>2.13</v>
      </c>
      <c r="J143">
        <v>1523.5</v>
      </c>
    </row>
    <row r="144" spans="1:10" x14ac:dyDescent="0.25">
      <c r="A144" s="21">
        <v>36678</v>
      </c>
      <c r="B144">
        <v>165</v>
      </c>
      <c r="C144">
        <v>117.42</v>
      </c>
      <c r="D144">
        <v>117.57</v>
      </c>
      <c r="E144">
        <v>10.15</v>
      </c>
      <c r="F144">
        <v>7.71</v>
      </c>
      <c r="G144">
        <v>7.71</v>
      </c>
      <c r="H144">
        <v>136718</v>
      </c>
      <c r="I144">
        <v>57.49</v>
      </c>
      <c r="J144">
        <v>1460.16</v>
      </c>
    </row>
    <row r="145" spans="1:10" x14ac:dyDescent="0.25">
      <c r="A145" s="21">
        <v>36708</v>
      </c>
      <c r="B145">
        <v>136</v>
      </c>
      <c r="C145">
        <v>101.68</v>
      </c>
      <c r="D145">
        <v>103.85</v>
      </c>
      <c r="E145">
        <v>8.6300000000000008</v>
      </c>
      <c r="F145">
        <v>6.81</v>
      </c>
      <c r="G145">
        <v>6.81</v>
      </c>
      <c r="H145">
        <v>41115</v>
      </c>
      <c r="I145">
        <v>15.22</v>
      </c>
      <c r="J145">
        <v>1289.8</v>
      </c>
    </row>
    <row r="146" spans="1:10" x14ac:dyDescent="0.25">
      <c r="A146" s="21">
        <v>36739</v>
      </c>
      <c r="B146">
        <v>113.83</v>
      </c>
      <c r="C146">
        <v>88.67</v>
      </c>
      <c r="D146">
        <v>112</v>
      </c>
      <c r="E146">
        <v>7.35</v>
      </c>
      <c r="F146">
        <v>5.84</v>
      </c>
      <c r="G146">
        <v>7.35</v>
      </c>
      <c r="H146">
        <v>14005</v>
      </c>
      <c r="I146">
        <v>4.09</v>
      </c>
      <c r="J146">
        <v>1391.02</v>
      </c>
    </row>
    <row r="147" spans="1:10" x14ac:dyDescent="0.25">
      <c r="A147" s="21">
        <v>36770</v>
      </c>
      <c r="B147">
        <v>113.33</v>
      </c>
      <c r="C147">
        <v>93.33</v>
      </c>
      <c r="D147">
        <v>93.58</v>
      </c>
      <c r="E147">
        <v>7.33</v>
      </c>
      <c r="F147">
        <v>6.14</v>
      </c>
      <c r="G147">
        <v>6.14</v>
      </c>
      <c r="H147">
        <v>6466</v>
      </c>
      <c r="I147">
        <v>1.93</v>
      </c>
      <c r="J147">
        <v>1162.29</v>
      </c>
    </row>
    <row r="148" spans="1:10" x14ac:dyDescent="0.25">
      <c r="A148" s="21">
        <v>36800</v>
      </c>
      <c r="B148">
        <v>100</v>
      </c>
      <c r="C148">
        <v>86.67</v>
      </c>
      <c r="D148">
        <v>95</v>
      </c>
      <c r="E148">
        <v>6.56</v>
      </c>
      <c r="F148">
        <v>5.7</v>
      </c>
      <c r="G148">
        <v>6.23</v>
      </c>
      <c r="H148">
        <v>3996</v>
      </c>
      <c r="I148">
        <v>1.1100000000000001</v>
      </c>
      <c r="J148">
        <v>1179.8800000000001</v>
      </c>
    </row>
    <row r="149" spans="1:10" x14ac:dyDescent="0.25">
      <c r="A149" s="21">
        <v>36831</v>
      </c>
      <c r="B149">
        <v>109.97</v>
      </c>
      <c r="C149">
        <v>91.67</v>
      </c>
      <c r="D149">
        <v>105.83</v>
      </c>
      <c r="E149">
        <v>7.06</v>
      </c>
      <c r="F149">
        <v>6.56</v>
      </c>
      <c r="G149">
        <v>6.94</v>
      </c>
      <c r="H149">
        <v>11930</v>
      </c>
      <c r="I149">
        <v>3.76</v>
      </c>
      <c r="J149">
        <v>1314.43</v>
      </c>
    </row>
    <row r="150" spans="1:10" x14ac:dyDescent="0.25">
      <c r="A150" s="21">
        <v>36861</v>
      </c>
      <c r="B150">
        <v>110.67</v>
      </c>
      <c r="C150">
        <v>96.67</v>
      </c>
      <c r="D150">
        <v>100.42</v>
      </c>
      <c r="E150">
        <v>7.24</v>
      </c>
      <c r="F150">
        <v>6.34</v>
      </c>
      <c r="G150">
        <v>6.59</v>
      </c>
      <c r="H150">
        <v>8324</v>
      </c>
      <c r="I150">
        <v>2.52</v>
      </c>
      <c r="J150">
        <v>1247.1600000000001</v>
      </c>
    </row>
    <row r="151" spans="1:10" x14ac:dyDescent="0.25">
      <c r="A151" s="21">
        <v>36892</v>
      </c>
      <c r="B151">
        <v>108.67</v>
      </c>
      <c r="C151">
        <v>96.67</v>
      </c>
      <c r="D151">
        <v>102.67</v>
      </c>
      <c r="E151">
        <v>7.02</v>
      </c>
      <c r="F151">
        <v>6.34</v>
      </c>
      <c r="G151">
        <v>6.73</v>
      </c>
      <c r="H151">
        <v>1751</v>
      </c>
      <c r="I151">
        <v>0.55000000000000004</v>
      </c>
      <c r="J151">
        <v>1275.0999999999999</v>
      </c>
    </row>
    <row r="152" spans="1:10" x14ac:dyDescent="0.25">
      <c r="A152" s="21">
        <v>36923</v>
      </c>
      <c r="B152">
        <v>112.33</v>
      </c>
      <c r="C152">
        <v>99</v>
      </c>
      <c r="D152">
        <v>101.33</v>
      </c>
      <c r="E152">
        <v>7.37</v>
      </c>
      <c r="F152">
        <v>6.56</v>
      </c>
      <c r="G152">
        <v>6.65</v>
      </c>
      <c r="H152">
        <v>7029</v>
      </c>
      <c r="I152">
        <v>2.2400000000000002</v>
      </c>
      <c r="J152">
        <v>1258.54</v>
      </c>
    </row>
    <row r="153" spans="1:10" x14ac:dyDescent="0.25">
      <c r="A153" s="21">
        <v>36951</v>
      </c>
      <c r="B153">
        <v>106.33</v>
      </c>
      <c r="C153">
        <v>83.33</v>
      </c>
      <c r="D153">
        <v>88.67</v>
      </c>
      <c r="E153">
        <v>7.75</v>
      </c>
      <c r="F153">
        <v>6.45</v>
      </c>
      <c r="G153">
        <v>6.87</v>
      </c>
      <c r="H153">
        <v>7036</v>
      </c>
      <c r="I153">
        <v>1.92</v>
      </c>
      <c r="J153">
        <v>1101.22</v>
      </c>
    </row>
    <row r="154" spans="1:10" x14ac:dyDescent="0.25">
      <c r="A154" s="21">
        <v>36982</v>
      </c>
      <c r="B154">
        <v>90</v>
      </c>
      <c r="C154">
        <v>76.75</v>
      </c>
      <c r="D154">
        <v>77.67</v>
      </c>
      <c r="E154">
        <v>6.82</v>
      </c>
      <c r="F154">
        <v>6.02</v>
      </c>
      <c r="G154">
        <v>6.02</v>
      </c>
      <c r="H154">
        <v>3790</v>
      </c>
      <c r="I154">
        <v>0.95</v>
      </c>
      <c r="J154">
        <v>964.61</v>
      </c>
    </row>
    <row r="155" spans="1:10" x14ac:dyDescent="0.25">
      <c r="A155" s="21">
        <v>37012</v>
      </c>
      <c r="B155">
        <v>93.33</v>
      </c>
      <c r="C155">
        <v>75</v>
      </c>
      <c r="D155">
        <v>91.62</v>
      </c>
      <c r="E155">
        <v>7.11</v>
      </c>
      <c r="F155">
        <v>5.91</v>
      </c>
      <c r="G155">
        <v>7.1</v>
      </c>
      <c r="H155">
        <v>18297</v>
      </c>
      <c r="I155">
        <v>4.66</v>
      </c>
      <c r="J155">
        <v>1137.8599999999999</v>
      </c>
    </row>
    <row r="156" spans="1:10" x14ac:dyDescent="0.25">
      <c r="A156" s="21">
        <v>37043</v>
      </c>
      <c r="B156">
        <v>93.33</v>
      </c>
      <c r="C156">
        <v>74.02</v>
      </c>
      <c r="D156">
        <v>87.67</v>
      </c>
      <c r="E156">
        <v>7</v>
      </c>
      <c r="F156">
        <v>5.83</v>
      </c>
      <c r="G156">
        <v>6.79</v>
      </c>
      <c r="H156">
        <v>13329</v>
      </c>
      <c r="I156">
        <v>3.37</v>
      </c>
      <c r="J156">
        <v>1088.8</v>
      </c>
    </row>
    <row r="157" spans="1:10" x14ac:dyDescent="0.25">
      <c r="A157" s="21">
        <v>37073</v>
      </c>
      <c r="B157">
        <v>93.33</v>
      </c>
      <c r="C157">
        <v>82.33</v>
      </c>
      <c r="D157">
        <v>86.08</v>
      </c>
      <c r="E157">
        <v>7.13</v>
      </c>
      <c r="F157">
        <v>6.58</v>
      </c>
      <c r="G157">
        <v>6.67</v>
      </c>
      <c r="H157">
        <v>7231</v>
      </c>
      <c r="I157">
        <v>1.92</v>
      </c>
      <c r="J157">
        <v>1069.1400000000001</v>
      </c>
    </row>
    <row r="158" spans="1:10" x14ac:dyDescent="0.25">
      <c r="A158" s="21">
        <v>37104</v>
      </c>
      <c r="B158">
        <v>90</v>
      </c>
      <c r="C158">
        <v>78.67</v>
      </c>
      <c r="D158">
        <v>78.92</v>
      </c>
      <c r="E158">
        <v>6.84</v>
      </c>
      <c r="F158">
        <v>6.11</v>
      </c>
      <c r="G158">
        <v>6.11</v>
      </c>
      <c r="H158">
        <v>20142</v>
      </c>
      <c r="I158">
        <v>5.0599999999999996</v>
      </c>
      <c r="J158">
        <v>980.13</v>
      </c>
    </row>
    <row r="159" spans="1:10" x14ac:dyDescent="0.25">
      <c r="A159" s="21">
        <v>37135</v>
      </c>
      <c r="B159">
        <v>82.15</v>
      </c>
      <c r="C159">
        <v>71.33</v>
      </c>
      <c r="D159">
        <v>75</v>
      </c>
      <c r="E159">
        <v>6.2</v>
      </c>
      <c r="F159">
        <v>5.6</v>
      </c>
      <c r="G159">
        <v>5.81</v>
      </c>
      <c r="H159">
        <v>5764</v>
      </c>
      <c r="I159">
        <v>1.33</v>
      </c>
      <c r="J159">
        <v>931.49</v>
      </c>
    </row>
    <row r="160" spans="1:10" x14ac:dyDescent="0.25">
      <c r="A160" s="21">
        <v>37165</v>
      </c>
      <c r="B160">
        <v>80</v>
      </c>
      <c r="C160">
        <v>71.67</v>
      </c>
      <c r="D160">
        <v>80</v>
      </c>
      <c r="E160">
        <v>6.2</v>
      </c>
      <c r="F160">
        <v>5.68</v>
      </c>
      <c r="G160">
        <v>6.2</v>
      </c>
      <c r="H160">
        <v>2771</v>
      </c>
      <c r="I160">
        <v>0.64</v>
      </c>
      <c r="J160">
        <v>993.59</v>
      </c>
    </row>
    <row r="161" spans="1:10" x14ac:dyDescent="0.25">
      <c r="A161" s="21">
        <v>37196</v>
      </c>
      <c r="B161">
        <v>90</v>
      </c>
      <c r="C161">
        <v>78.08</v>
      </c>
      <c r="D161">
        <v>85.63</v>
      </c>
      <c r="E161">
        <v>6.89</v>
      </c>
      <c r="F161">
        <v>6.05</v>
      </c>
      <c r="G161">
        <v>6.63</v>
      </c>
      <c r="H161">
        <v>89295</v>
      </c>
      <c r="I161">
        <v>21.54</v>
      </c>
      <c r="J161">
        <v>1063.55</v>
      </c>
    </row>
    <row r="162" spans="1:10" x14ac:dyDescent="0.25">
      <c r="A162" s="21">
        <v>37226</v>
      </c>
      <c r="B162">
        <v>86.67</v>
      </c>
      <c r="C162">
        <v>72.17</v>
      </c>
      <c r="D162">
        <v>79.33</v>
      </c>
      <c r="E162">
        <v>6.53</v>
      </c>
      <c r="F162">
        <v>5.94</v>
      </c>
      <c r="G162">
        <v>6.14</v>
      </c>
      <c r="H162">
        <v>7377</v>
      </c>
      <c r="I162">
        <v>1.8</v>
      </c>
      <c r="J162">
        <v>985.31</v>
      </c>
    </row>
    <row r="163" spans="1:10" x14ac:dyDescent="0.25">
      <c r="A163" s="21">
        <v>37257</v>
      </c>
      <c r="B163">
        <v>85.83</v>
      </c>
      <c r="C163">
        <v>76.87</v>
      </c>
      <c r="D163">
        <v>81.67</v>
      </c>
      <c r="E163">
        <v>6.37</v>
      </c>
      <c r="F163">
        <v>5.93</v>
      </c>
      <c r="G163">
        <v>6.24</v>
      </c>
      <c r="H163">
        <v>6328</v>
      </c>
      <c r="I163">
        <v>1.52</v>
      </c>
      <c r="J163">
        <v>1014.29</v>
      </c>
    </row>
    <row r="164" spans="1:10" x14ac:dyDescent="0.25">
      <c r="A164" s="21">
        <v>37288</v>
      </c>
      <c r="B164">
        <v>85.83</v>
      </c>
      <c r="C164">
        <v>78.599999999999994</v>
      </c>
      <c r="D164">
        <v>81</v>
      </c>
      <c r="E164">
        <v>6.39</v>
      </c>
      <c r="F164">
        <v>6.02</v>
      </c>
      <c r="G164">
        <v>6.19</v>
      </c>
      <c r="H164">
        <v>8404</v>
      </c>
      <c r="I164">
        <v>2.0699999999999998</v>
      </c>
      <c r="J164">
        <v>1006.01</v>
      </c>
    </row>
    <row r="165" spans="1:10" x14ac:dyDescent="0.25">
      <c r="A165" s="21">
        <v>37316</v>
      </c>
      <c r="B165">
        <v>85.33</v>
      </c>
      <c r="C165">
        <v>78.42</v>
      </c>
      <c r="D165">
        <v>79.73</v>
      </c>
      <c r="E165">
        <v>6.42</v>
      </c>
      <c r="F165">
        <v>6</v>
      </c>
      <c r="G165">
        <v>6.09</v>
      </c>
      <c r="H165">
        <v>10128</v>
      </c>
      <c r="I165">
        <v>2.44</v>
      </c>
      <c r="J165">
        <v>990.27</v>
      </c>
    </row>
    <row r="166" spans="1:10" x14ac:dyDescent="0.25">
      <c r="A166" s="21">
        <v>37347</v>
      </c>
      <c r="B166">
        <v>91.62</v>
      </c>
      <c r="C166">
        <v>78.349999999999994</v>
      </c>
      <c r="D166">
        <v>88.1</v>
      </c>
      <c r="E166">
        <v>6.86</v>
      </c>
      <c r="F166">
        <v>6.01</v>
      </c>
      <c r="G166">
        <v>6.73</v>
      </c>
      <c r="H166">
        <v>18004</v>
      </c>
      <c r="I166">
        <v>4.72</v>
      </c>
      <c r="J166">
        <v>1094.19</v>
      </c>
    </row>
    <row r="167" spans="1:10" x14ac:dyDescent="0.25">
      <c r="A167" s="21">
        <v>37377</v>
      </c>
      <c r="B167">
        <v>91.3</v>
      </c>
      <c r="C167">
        <v>77.349999999999994</v>
      </c>
      <c r="D167">
        <v>77.349999999999994</v>
      </c>
      <c r="E167">
        <v>6.93</v>
      </c>
      <c r="F167">
        <v>5.91</v>
      </c>
      <c r="G167">
        <v>5.91</v>
      </c>
      <c r="H167">
        <v>6636</v>
      </c>
      <c r="I167">
        <v>1.64</v>
      </c>
      <c r="J167">
        <v>960.67</v>
      </c>
    </row>
    <row r="168" spans="1:10" x14ac:dyDescent="0.25">
      <c r="A168" s="21">
        <v>37408</v>
      </c>
      <c r="B168">
        <v>86.67</v>
      </c>
      <c r="C168">
        <v>77.67</v>
      </c>
      <c r="D168">
        <v>83.67</v>
      </c>
      <c r="E168">
        <v>6.47</v>
      </c>
      <c r="F168">
        <v>5.93</v>
      </c>
      <c r="G168">
        <v>6.39</v>
      </c>
      <c r="H168">
        <v>48604</v>
      </c>
      <c r="I168">
        <v>12.13</v>
      </c>
      <c r="J168">
        <v>1039.1199999999999</v>
      </c>
    </row>
    <row r="169" spans="1:10" x14ac:dyDescent="0.25">
      <c r="A169" s="21">
        <v>37438</v>
      </c>
      <c r="B169">
        <v>89.33</v>
      </c>
      <c r="C169">
        <v>76</v>
      </c>
      <c r="D169">
        <v>76.17</v>
      </c>
      <c r="E169">
        <v>6.82</v>
      </c>
      <c r="F169">
        <v>5.82</v>
      </c>
      <c r="G169">
        <v>5.82</v>
      </c>
      <c r="H169">
        <v>10318</v>
      </c>
      <c r="I169">
        <v>2.64</v>
      </c>
      <c r="J169">
        <v>945.98</v>
      </c>
    </row>
    <row r="170" spans="1:10" x14ac:dyDescent="0.25">
      <c r="A170" s="21">
        <v>37469</v>
      </c>
      <c r="B170">
        <v>81.67</v>
      </c>
      <c r="C170">
        <v>68.67</v>
      </c>
      <c r="D170">
        <v>76.77</v>
      </c>
      <c r="E170">
        <v>6.06</v>
      </c>
      <c r="F170">
        <v>5.86</v>
      </c>
      <c r="G170">
        <v>5.86</v>
      </c>
      <c r="H170">
        <v>2829</v>
      </c>
      <c r="I170">
        <v>0.65</v>
      </c>
      <c r="J170">
        <v>953.43</v>
      </c>
    </row>
    <row r="171" spans="1:10" x14ac:dyDescent="0.25">
      <c r="A171" s="21">
        <v>37500</v>
      </c>
      <c r="B171">
        <v>80.67</v>
      </c>
      <c r="C171">
        <v>71.75</v>
      </c>
      <c r="D171">
        <v>73.38</v>
      </c>
      <c r="E171">
        <v>6.16</v>
      </c>
      <c r="F171">
        <v>5.61</v>
      </c>
      <c r="G171">
        <v>5.61</v>
      </c>
      <c r="H171">
        <v>7425</v>
      </c>
      <c r="I171">
        <v>1.7</v>
      </c>
      <c r="J171">
        <v>911.41</v>
      </c>
    </row>
    <row r="172" spans="1:10" x14ac:dyDescent="0.25">
      <c r="A172" s="21">
        <v>37530</v>
      </c>
      <c r="B172">
        <v>74.67</v>
      </c>
      <c r="C172">
        <v>62.33</v>
      </c>
      <c r="D172">
        <v>62.53</v>
      </c>
      <c r="E172">
        <v>5.68</v>
      </c>
      <c r="F172">
        <v>4.78</v>
      </c>
      <c r="G172">
        <v>4.78</v>
      </c>
      <c r="H172">
        <v>6902</v>
      </c>
      <c r="I172">
        <v>1.43</v>
      </c>
      <c r="J172">
        <v>776.65</v>
      </c>
    </row>
    <row r="173" spans="1:10" x14ac:dyDescent="0.25">
      <c r="A173" s="21">
        <v>37561</v>
      </c>
      <c r="B173">
        <v>69.55</v>
      </c>
      <c r="C173">
        <v>63</v>
      </c>
      <c r="D173">
        <v>66.67</v>
      </c>
      <c r="E173">
        <v>5.29</v>
      </c>
      <c r="F173">
        <v>4.9400000000000004</v>
      </c>
      <c r="G173">
        <v>5.09</v>
      </c>
      <c r="H173">
        <v>6637</v>
      </c>
      <c r="I173">
        <v>1.32</v>
      </c>
      <c r="J173">
        <v>827.99</v>
      </c>
    </row>
    <row r="174" spans="1:10" x14ac:dyDescent="0.25">
      <c r="A174" s="21">
        <v>37591</v>
      </c>
      <c r="B174">
        <v>71.17</v>
      </c>
      <c r="C174">
        <v>64.069999999999993</v>
      </c>
      <c r="D174">
        <v>64.52</v>
      </c>
      <c r="E174">
        <v>9.7200000000000006</v>
      </c>
      <c r="F174">
        <v>8.86</v>
      </c>
      <c r="G174">
        <v>8.86</v>
      </c>
      <c r="H174">
        <v>8295</v>
      </c>
      <c r="I174">
        <v>1.68</v>
      </c>
      <c r="J174">
        <v>801.29</v>
      </c>
    </row>
    <row r="175" spans="1:10" x14ac:dyDescent="0.25">
      <c r="A175" s="21">
        <v>37622</v>
      </c>
      <c r="B175">
        <v>66.98</v>
      </c>
      <c r="C175">
        <v>62.3</v>
      </c>
      <c r="D175">
        <v>62.3</v>
      </c>
      <c r="E175">
        <v>9.15</v>
      </c>
      <c r="F175">
        <v>8.56</v>
      </c>
      <c r="G175">
        <v>8.56</v>
      </c>
      <c r="H175">
        <v>8887</v>
      </c>
      <c r="I175">
        <v>1.73</v>
      </c>
      <c r="J175">
        <v>773.75</v>
      </c>
    </row>
    <row r="176" spans="1:10" x14ac:dyDescent="0.25">
      <c r="A176" s="21">
        <v>37653</v>
      </c>
      <c r="B176">
        <v>67</v>
      </c>
      <c r="C176">
        <v>60.68</v>
      </c>
      <c r="D176">
        <v>61.68</v>
      </c>
      <c r="E176">
        <v>8.81</v>
      </c>
      <c r="F176">
        <v>8.3800000000000008</v>
      </c>
      <c r="G176">
        <v>8.4700000000000006</v>
      </c>
      <c r="H176">
        <v>3859</v>
      </c>
      <c r="I176">
        <v>0.72</v>
      </c>
      <c r="J176">
        <v>766.1</v>
      </c>
    </row>
    <row r="177" spans="1:10" x14ac:dyDescent="0.25">
      <c r="A177" s="21">
        <v>37681</v>
      </c>
      <c r="B177">
        <v>65</v>
      </c>
      <c r="C177">
        <v>57.53</v>
      </c>
      <c r="D177">
        <v>57.53</v>
      </c>
      <c r="E177">
        <v>8.69</v>
      </c>
      <c r="F177">
        <v>7.9</v>
      </c>
      <c r="G177">
        <v>7.9</v>
      </c>
      <c r="H177">
        <v>5535</v>
      </c>
      <c r="I177">
        <v>1.01</v>
      </c>
      <c r="J177">
        <v>714.55</v>
      </c>
    </row>
    <row r="178" spans="1:10" x14ac:dyDescent="0.25">
      <c r="A178" s="21">
        <v>37712</v>
      </c>
      <c r="B178">
        <v>61.17</v>
      </c>
      <c r="C178">
        <v>57.37</v>
      </c>
      <c r="D178">
        <v>60.33</v>
      </c>
      <c r="E178">
        <v>8.3800000000000008</v>
      </c>
      <c r="F178">
        <v>8.06</v>
      </c>
      <c r="G178">
        <v>8.2899999999999991</v>
      </c>
      <c r="H178">
        <v>3862</v>
      </c>
      <c r="I178">
        <v>0.69</v>
      </c>
      <c r="J178">
        <v>749.33</v>
      </c>
    </row>
    <row r="179" spans="1:10" x14ac:dyDescent="0.25">
      <c r="A179" s="21">
        <v>37742</v>
      </c>
      <c r="B179">
        <v>67.67</v>
      </c>
      <c r="C179">
        <v>60.83</v>
      </c>
      <c r="D179">
        <v>65.03</v>
      </c>
      <c r="E179">
        <v>9.25</v>
      </c>
      <c r="F179">
        <v>8.3800000000000008</v>
      </c>
      <c r="G179">
        <v>8.93</v>
      </c>
      <c r="H179">
        <v>7712</v>
      </c>
      <c r="I179">
        <v>1.51</v>
      </c>
      <c r="J179">
        <v>807.7</v>
      </c>
    </row>
    <row r="180" spans="1:10" x14ac:dyDescent="0.25">
      <c r="A180" s="21">
        <v>37773</v>
      </c>
      <c r="B180">
        <v>72</v>
      </c>
      <c r="C180">
        <v>65</v>
      </c>
      <c r="D180">
        <v>70.5</v>
      </c>
      <c r="E180">
        <v>9.73</v>
      </c>
      <c r="F180">
        <v>8.93</v>
      </c>
      <c r="G180">
        <v>9.68</v>
      </c>
      <c r="H180">
        <v>11541</v>
      </c>
      <c r="I180">
        <v>2.39</v>
      </c>
      <c r="J180">
        <v>875.6</v>
      </c>
    </row>
    <row r="181" spans="1:10" x14ac:dyDescent="0.25">
      <c r="A181" s="21">
        <v>37803</v>
      </c>
      <c r="B181">
        <v>77.33</v>
      </c>
      <c r="C181">
        <v>65.03</v>
      </c>
      <c r="D181">
        <v>67.12</v>
      </c>
      <c r="E181">
        <v>10.48</v>
      </c>
      <c r="F181">
        <v>8.93</v>
      </c>
      <c r="G181">
        <v>9.2200000000000006</v>
      </c>
      <c r="H181">
        <v>16612</v>
      </c>
      <c r="I181">
        <v>3.54</v>
      </c>
      <c r="J181">
        <v>833.58</v>
      </c>
    </row>
    <row r="182" spans="1:10" x14ac:dyDescent="0.25">
      <c r="A182" s="21">
        <v>37834</v>
      </c>
      <c r="B182">
        <v>75.67</v>
      </c>
      <c r="C182">
        <v>66.349999999999994</v>
      </c>
      <c r="D182">
        <v>73.33</v>
      </c>
      <c r="E182">
        <v>10.27</v>
      </c>
      <c r="F182">
        <v>9.2899999999999991</v>
      </c>
      <c r="G182">
        <v>10.07</v>
      </c>
      <c r="H182">
        <v>21964</v>
      </c>
      <c r="I182">
        <v>4.67</v>
      </c>
      <c r="J182">
        <v>910.79</v>
      </c>
    </row>
    <row r="183" spans="1:10" x14ac:dyDescent="0.25">
      <c r="A183" s="21">
        <v>37865</v>
      </c>
      <c r="B183">
        <v>84.07</v>
      </c>
      <c r="C183">
        <v>70</v>
      </c>
      <c r="D183">
        <v>71.319999999999993</v>
      </c>
      <c r="E183">
        <v>11.43</v>
      </c>
      <c r="F183">
        <v>9.6300000000000008</v>
      </c>
      <c r="G183">
        <v>9.8000000000000007</v>
      </c>
      <c r="H183">
        <v>26872</v>
      </c>
      <c r="I183">
        <v>6.11</v>
      </c>
      <c r="J183">
        <v>885.74</v>
      </c>
    </row>
    <row r="184" spans="1:10" x14ac:dyDescent="0.25">
      <c r="A184" s="21">
        <v>37895</v>
      </c>
      <c r="B184">
        <v>80.87</v>
      </c>
      <c r="C184">
        <v>71</v>
      </c>
      <c r="D184">
        <v>73.680000000000007</v>
      </c>
      <c r="E184">
        <v>10.98</v>
      </c>
      <c r="F184">
        <v>9.85</v>
      </c>
      <c r="G184">
        <v>10.119999999999999</v>
      </c>
      <c r="H184">
        <v>48353</v>
      </c>
      <c r="I184">
        <v>11.07</v>
      </c>
      <c r="J184">
        <v>915.13</v>
      </c>
    </row>
    <row r="185" spans="1:10" x14ac:dyDescent="0.25">
      <c r="A185" s="21">
        <v>37926</v>
      </c>
      <c r="B185">
        <v>83</v>
      </c>
      <c r="C185">
        <v>70.849999999999994</v>
      </c>
      <c r="D185">
        <v>78.33</v>
      </c>
      <c r="E185">
        <v>11.19</v>
      </c>
      <c r="F185">
        <v>9.73</v>
      </c>
      <c r="G185">
        <v>10.76</v>
      </c>
      <c r="H185">
        <v>29523</v>
      </c>
      <c r="I185">
        <v>6.77</v>
      </c>
      <c r="J185">
        <v>972.89</v>
      </c>
    </row>
    <row r="186" spans="1:10" x14ac:dyDescent="0.25">
      <c r="A186" s="21">
        <v>37956</v>
      </c>
      <c r="B186">
        <v>120.83</v>
      </c>
      <c r="C186">
        <v>73.33</v>
      </c>
      <c r="D186">
        <v>105.02</v>
      </c>
      <c r="E186">
        <v>13.47</v>
      </c>
      <c r="F186">
        <v>9.2799999999999994</v>
      </c>
      <c r="G186">
        <v>12.6</v>
      </c>
      <c r="H186">
        <v>228363</v>
      </c>
      <c r="I186">
        <v>67.89</v>
      </c>
      <c r="J186">
        <v>1304.29</v>
      </c>
    </row>
    <row r="187" spans="1:10" x14ac:dyDescent="0.25">
      <c r="A187" s="21">
        <v>37987</v>
      </c>
      <c r="B187">
        <v>115</v>
      </c>
      <c r="C187">
        <v>86</v>
      </c>
      <c r="D187">
        <v>93.98</v>
      </c>
      <c r="E187">
        <v>12.98</v>
      </c>
      <c r="F187">
        <v>10.41</v>
      </c>
      <c r="G187">
        <v>11.27</v>
      </c>
      <c r="H187">
        <v>70007</v>
      </c>
      <c r="I187">
        <v>21.23</v>
      </c>
      <c r="J187">
        <v>1167.26</v>
      </c>
    </row>
    <row r="188" spans="1:10" x14ac:dyDescent="0.25">
      <c r="A188" s="21">
        <v>38018</v>
      </c>
      <c r="B188">
        <v>96.65</v>
      </c>
      <c r="C188">
        <v>88.37</v>
      </c>
      <c r="D188">
        <v>90</v>
      </c>
      <c r="E188">
        <v>11.46</v>
      </c>
      <c r="F188">
        <v>10.63</v>
      </c>
      <c r="G188">
        <v>10.8</v>
      </c>
      <c r="H188">
        <v>28136</v>
      </c>
      <c r="I188">
        <v>7.85</v>
      </c>
      <c r="J188">
        <v>1117.78</v>
      </c>
    </row>
    <row r="189" spans="1:10" x14ac:dyDescent="0.25">
      <c r="A189" s="21">
        <v>38047</v>
      </c>
      <c r="B189">
        <v>100</v>
      </c>
      <c r="C189">
        <v>70</v>
      </c>
      <c r="D189">
        <v>78.680000000000007</v>
      </c>
      <c r="E189">
        <v>10.88</v>
      </c>
      <c r="F189">
        <v>8.5299999999999994</v>
      </c>
      <c r="G189">
        <v>9.44</v>
      </c>
      <c r="H189">
        <v>53280</v>
      </c>
      <c r="I189">
        <v>13.08</v>
      </c>
      <c r="J189">
        <v>977.23</v>
      </c>
    </row>
    <row r="190" spans="1:10" x14ac:dyDescent="0.25">
      <c r="A190" s="21">
        <v>38078</v>
      </c>
      <c r="B190">
        <v>94.83</v>
      </c>
      <c r="C190">
        <v>75.47</v>
      </c>
      <c r="D190">
        <v>89.67</v>
      </c>
      <c r="E190">
        <v>11.19</v>
      </c>
      <c r="F190">
        <v>9.0500000000000007</v>
      </c>
      <c r="G190">
        <v>10.76</v>
      </c>
      <c r="H190">
        <v>148931</v>
      </c>
      <c r="I190">
        <v>39.909999999999997</v>
      </c>
      <c r="J190">
        <v>1113.6400000000001</v>
      </c>
    </row>
    <row r="191" spans="1:10" x14ac:dyDescent="0.25">
      <c r="A191" s="21">
        <v>38108</v>
      </c>
      <c r="B191">
        <v>96</v>
      </c>
      <c r="C191">
        <v>75.03</v>
      </c>
      <c r="D191">
        <v>89.13</v>
      </c>
      <c r="E191">
        <v>10.99</v>
      </c>
      <c r="F191">
        <v>9</v>
      </c>
      <c r="G191">
        <v>10.69</v>
      </c>
      <c r="H191">
        <v>38538</v>
      </c>
      <c r="I191">
        <v>9.91</v>
      </c>
      <c r="J191">
        <v>1107.02</v>
      </c>
    </row>
    <row r="192" spans="1:10" x14ac:dyDescent="0.25">
      <c r="A192" s="21">
        <v>38139</v>
      </c>
      <c r="B192">
        <v>102.92</v>
      </c>
      <c r="C192">
        <v>84.33</v>
      </c>
      <c r="D192">
        <v>94.32</v>
      </c>
      <c r="E192">
        <v>11.97</v>
      </c>
      <c r="F192">
        <v>10.38</v>
      </c>
      <c r="G192">
        <v>11.31</v>
      </c>
      <c r="H192">
        <v>80743</v>
      </c>
      <c r="I192">
        <v>21.81</v>
      </c>
      <c r="J192">
        <v>1171.4000000000001</v>
      </c>
    </row>
    <row r="193" spans="1:10" x14ac:dyDescent="0.25">
      <c r="A193" s="21">
        <v>38169</v>
      </c>
      <c r="B193">
        <v>107</v>
      </c>
      <c r="C193">
        <v>91.67</v>
      </c>
      <c r="D193">
        <v>95</v>
      </c>
      <c r="E193">
        <v>12.64</v>
      </c>
      <c r="F193">
        <v>11.07</v>
      </c>
      <c r="G193">
        <v>11.4</v>
      </c>
      <c r="H193">
        <v>86099</v>
      </c>
      <c r="I193">
        <v>25.87</v>
      </c>
      <c r="J193">
        <v>1179.8800000000001</v>
      </c>
    </row>
    <row r="194" spans="1:10" x14ac:dyDescent="0.25">
      <c r="A194" s="21">
        <v>38200</v>
      </c>
      <c r="B194">
        <v>108.33</v>
      </c>
      <c r="C194">
        <v>90</v>
      </c>
      <c r="D194">
        <v>94.73</v>
      </c>
      <c r="E194">
        <v>12.28</v>
      </c>
      <c r="F194">
        <v>10.8</v>
      </c>
      <c r="G194">
        <v>11.36</v>
      </c>
      <c r="H194">
        <v>31077</v>
      </c>
      <c r="I194">
        <v>9.1</v>
      </c>
      <c r="J194">
        <v>1176.57</v>
      </c>
    </row>
    <row r="195" spans="1:10" x14ac:dyDescent="0.25">
      <c r="A195" s="21">
        <v>38231</v>
      </c>
      <c r="B195">
        <v>102.67</v>
      </c>
      <c r="C195">
        <v>87.33</v>
      </c>
      <c r="D195">
        <v>93.52</v>
      </c>
      <c r="E195">
        <v>11.78</v>
      </c>
      <c r="F195">
        <v>10.94</v>
      </c>
      <c r="G195">
        <v>11.22</v>
      </c>
      <c r="H195">
        <v>79271</v>
      </c>
      <c r="I195">
        <v>22.54</v>
      </c>
      <c r="J195">
        <v>1161.46</v>
      </c>
    </row>
    <row r="196" spans="1:10" x14ac:dyDescent="0.25">
      <c r="A196" s="21">
        <v>38261</v>
      </c>
      <c r="B196">
        <v>109.32</v>
      </c>
      <c r="C196">
        <v>92.42</v>
      </c>
      <c r="D196">
        <v>107.72</v>
      </c>
      <c r="E196">
        <v>13.05</v>
      </c>
      <c r="F196">
        <v>11.41</v>
      </c>
      <c r="G196">
        <v>12.92</v>
      </c>
      <c r="H196">
        <v>75643</v>
      </c>
      <c r="I196">
        <v>23.35</v>
      </c>
      <c r="J196">
        <v>1337.82</v>
      </c>
    </row>
    <row r="197" spans="1:10" x14ac:dyDescent="0.25">
      <c r="A197" s="21">
        <v>38292</v>
      </c>
      <c r="B197">
        <v>124.67</v>
      </c>
      <c r="C197">
        <v>105.37</v>
      </c>
      <c r="D197">
        <v>112.82</v>
      </c>
      <c r="E197">
        <v>14.49</v>
      </c>
      <c r="F197">
        <v>12.79</v>
      </c>
      <c r="G197">
        <v>13.53</v>
      </c>
      <c r="H197">
        <v>83390</v>
      </c>
      <c r="I197">
        <v>28.3</v>
      </c>
      <c r="J197">
        <v>1401.16</v>
      </c>
    </row>
    <row r="198" spans="1:10" x14ac:dyDescent="0.25">
      <c r="A198" s="21">
        <v>38322</v>
      </c>
      <c r="B198">
        <v>120</v>
      </c>
      <c r="C198">
        <v>109.07</v>
      </c>
      <c r="D198">
        <v>115.13</v>
      </c>
      <c r="E198">
        <v>9.5</v>
      </c>
      <c r="F198">
        <v>8.85</v>
      </c>
      <c r="G198">
        <v>9.27</v>
      </c>
      <c r="H198">
        <v>66097</v>
      </c>
      <c r="I198">
        <v>22.92</v>
      </c>
      <c r="J198">
        <v>1429.94</v>
      </c>
    </row>
    <row r="199" spans="1:10" x14ac:dyDescent="0.25">
      <c r="A199" s="21">
        <v>38353</v>
      </c>
      <c r="B199">
        <v>126.67</v>
      </c>
      <c r="C199">
        <v>113.33</v>
      </c>
      <c r="D199">
        <v>121.92</v>
      </c>
      <c r="E199">
        <v>9.9700000000000006</v>
      </c>
      <c r="F199">
        <v>9.18</v>
      </c>
      <c r="G199">
        <v>9.81</v>
      </c>
      <c r="H199">
        <v>63570</v>
      </c>
      <c r="I199">
        <v>22.85</v>
      </c>
      <c r="J199">
        <v>1514.18</v>
      </c>
    </row>
    <row r="200" spans="1:10" x14ac:dyDescent="0.25">
      <c r="A200" s="21">
        <v>38384</v>
      </c>
      <c r="B200">
        <v>130.66999999999999</v>
      </c>
      <c r="C200">
        <v>115</v>
      </c>
      <c r="D200">
        <v>127.98</v>
      </c>
      <c r="E200">
        <v>10.38</v>
      </c>
      <c r="F200">
        <v>9.7100000000000009</v>
      </c>
      <c r="G200">
        <v>10.3</v>
      </c>
      <c r="H200">
        <v>78826</v>
      </c>
      <c r="I200">
        <v>29.29</v>
      </c>
      <c r="J200">
        <v>1589.53</v>
      </c>
    </row>
    <row r="201" spans="1:10" x14ac:dyDescent="0.25">
      <c r="A201" s="21">
        <v>38412</v>
      </c>
      <c r="B201">
        <v>138.66999999999999</v>
      </c>
      <c r="C201">
        <v>112.42</v>
      </c>
      <c r="D201">
        <v>115.88</v>
      </c>
      <c r="E201">
        <v>10.91</v>
      </c>
      <c r="F201">
        <v>9.11</v>
      </c>
      <c r="G201">
        <v>9.33</v>
      </c>
      <c r="H201">
        <v>71200</v>
      </c>
      <c r="I201">
        <v>27.5</v>
      </c>
      <c r="J201">
        <v>1439.25</v>
      </c>
    </row>
    <row r="202" spans="1:10" x14ac:dyDescent="0.25">
      <c r="A202" s="21">
        <v>38443</v>
      </c>
      <c r="B202">
        <v>131.66999999999999</v>
      </c>
      <c r="C202">
        <v>116.25</v>
      </c>
      <c r="D202">
        <v>127.12</v>
      </c>
      <c r="E202">
        <v>10.44</v>
      </c>
      <c r="F202">
        <v>9.4600000000000009</v>
      </c>
      <c r="G202">
        <v>10.23</v>
      </c>
      <c r="H202">
        <v>19805</v>
      </c>
      <c r="I202">
        <v>7.33</v>
      </c>
      <c r="J202">
        <v>1578.77</v>
      </c>
    </row>
    <row r="203" spans="1:10" x14ac:dyDescent="0.25">
      <c r="A203" s="21">
        <v>38473</v>
      </c>
      <c r="B203">
        <v>148.33000000000001</v>
      </c>
      <c r="C203">
        <v>121.68</v>
      </c>
      <c r="D203">
        <v>145.85</v>
      </c>
      <c r="E203">
        <v>11.74</v>
      </c>
      <c r="F203">
        <v>10.220000000000001</v>
      </c>
      <c r="G203">
        <v>11.74</v>
      </c>
      <c r="H203">
        <v>42763</v>
      </c>
      <c r="I203">
        <v>17.64</v>
      </c>
      <c r="J203">
        <v>1811.43</v>
      </c>
    </row>
    <row r="204" spans="1:10" x14ac:dyDescent="0.25">
      <c r="A204" s="21">
        <v>38504</v>
      </c>
      <c r="B204">
        <v>201.67</v>
      </c>
      <c r="C204">
        <v>141.66999999999999</v>
      </c>
      <c r="D204">
        <v>196.15</v>
      </c>
      <c r="E204">
        <v>15.91</v>
      </c>
      <c r="F204">
        <v>11.47</v>
      </c>
      <c r="G204">
        <v>15.79</v>
      </c>
      <c r="H204">
        <v>292991</v>
      </c>
      <c r="I204">
        <v>156.49</v>
      </c>
      <c r="J204">
        <v>2436.15</v>
      </c>
    </row>
    <row r="205" spans="1:10" x14ac:dyDescent="0.25">
      <c r="A205" s="21">
        <v>38534</v>
      </c>
      <c r="B205">
        <v>209.72</v>
      </c>
      <c r="C205">
        <v>187.33</v>
      </c>
      <c r="D205">
        <v>209.72</v>
      </c>
      <c r="E205">
        <v>16.88</v>
      </c>
      <c r="F205">
        <v>15.11</v>
      </c>
      <c r="G205">
        <v>16.88</v>
      </c>
      <c r="H205">
        <v>138737</v>
      </c>
      <c r="I205">
        <v>82.26</v>
      </c>
      <c r="J205">
        <v>2604.64</v>
      </c>
    </row>
    <row r="206" spans="1:10" x14ac:dyDescent="0.25">
      <c r="A206" s="21">
        <v>38565</v>
      </c>
      <c r="B206">
        <v>223</v>
      </c>
      <c r="C206">
        <v>185.1</v>
      </c>
      <c r="D206">
        <v>193.5</v>
      </c>
      <c r="E206">
        <v>17.559999999999999</v>
      </c>
      <c r="F206">
        <v>15.2</v>
      </c>
      <c r="G206">
        <v>15.57</v>
      </c>
      <c r="H206">
        <v>117917</v>
      </c>
      <c r="I206">
        <v>49.16</v>
      </c>
      <c r="J206">
        <v>2403.2399999999998</v>
      </c>
    </row>
    <row r="207" spans="1:10" x14ac:dyDescent="0.25">
      <c r="A207" s="21">
        <v>38596</v>
      </c>
      <c r="B207">
        <v>199</v>
      </c>
      <c r="C207">
        <v>170</v>
      </c>
      <c r="D207">
        <v>171.8</v>
      </c>
      <c r="E207">
        <v>15.74</v>
      </c>
      <c r="F207">
        <v>13.83</v>
      </c>
      <c r="G207">
        <v>13.83</v>
      </c>
      <c r="H207">
        <v>133015</v>
      </c>
      <c r="I207">
        <v>24.43</v>
      </c>
      <c r="J207">
        <v>2133.73</v>
      </c>
    </row>
    <row r="208" spans="1:10" x14ac:dyDescent="0.25">
      <c r="A208" s="21">
        <v>38626</v>
      </c>
      <c r="B208">
        <v>177.2</v>
      </c>
      <c r="C208">
        <v>146</v>
      </c>
      <c r="D208">
        <v>149.69999999999999</v>
      </c>
      <c r="E208">
        <v>14.23</v>
      </c>
      <c r="F208">
        <v>11.82</v>
      </c>
      <c r="G208">
        <v>12.05</v>
      </c>
      <c r="H208">
        <v>83352</v>
      </c>
      <c r="I208">
        <v>13.82</v>
      </c>
      <c r="J208">
        <v>1859.25</v>
      </c>
    </row>
    <row r="209" spans="1:10" x14ac:dyDescent="0.25">
      <c r="A209" s="21">
        <v>38657</v>
      </c>
      <c r="B209">
        <v>173</v>
      </c>
      <c r="C209">
        <v>147</v>
      </c>
      <c r="D209">
        <v>162.30000000000001</v>
      </c>
      <c r="E209">
        <v>13.26</v>
      </c>
      <c r="F209">
        <v>12.33</v>
      </c>
      <c r="G209">
        <v>13.06</v>
      </c>
      <c r="H209">
        <v>72976</v>
      </c>
      <c r="I209">
        <v>11.85</v>
      </c>
      <c r="J209">
        <v>2015.74</v>
      </c>
    </row>
    <row r="210" spans="1:10" x14ac:dyDescent="0.25">
      <c r="A210" s="21">
        <v>38687</v>
      </c>
      <c r="B210">
        <v>174</v>
      </c>
      <c r="C210">
        <v>152.25</v>
      </c>
      <c r="D210">
        <v>158.6</v>
      </c>
      <c r="E210">
        <v>15.13</v>
      </c>
      <c r="F210">
        <v>13.87</v>
      </c>
      <c r="G210">
        <v>14.08</v>
      </c>
      <c r="H210">
        <v>69929</v>
      </c>
      <c r="I210">
        <v>11.54</v>
      </c>
      <c r="J210">
        <v>1969.78</v>
      </c>
    </row>
    <row r="211" spans="1:10" x14ac:dyDescent="0.25">
      <c r="A211" s="21">
        <v>38718</v>
      </c>
      <c r="B211">
        <v>175</v>
      </c>
      <c r="C211">
        <v>157.30000000000001</v>
      </c>
      <c r="D211">
        <v>158.25</v>
      </c>
      <c r="E211">
        <v>14.98</v>
      </c>
      <c r="F211">
        <v>14.05</v>
      </c>
      <c r="G211">
        <v>14.05</v>
      </c>
      <c r="H211">
        <v>131977</v>
      </c>
      <c r="I211">
        <v>21.95</v>
      </c>
      <c r="J211">
        <v>1965.44</v>
      </c>
    </row>
    <row r="212" spans="1:10" x14ac:dyDescent="0.25">
      <c r="A212" s="21">
        <v>38749</v>
      </c>
      <c r="B212">
        <v>161</v>
      </c>
      <c r="C212">
        <v>146.15</v>
      </c>
      <c r="D212">
        <v>150.30000000000001</v>
      </c>
      <c r="E212">
        <v>13.76</v>
      </c>
      <c r="F212">
        <v>13.12</v>
      </c>
      <c r="G212">
        <v>13.35</v>
      </c>
      <c r="H212">
        <v>69552</v>
      </c>
      <c r="I212">
        <v>10.57</v>
      </c>
      <c r="J212">
        <v>1866.7</v>
      </c>
    </row>
    <row r="213" spans="1:10" x14ac:dyDescent="0.25">
      <c r="A213" s="21">
        <v>38777</v>
      </c>
      <c r="B213">
        <v>173.5</v>
      </c>
      <c r="C213">
        <v>143</v>
      </c>
      <c r="D213">
        <v>147.5</v>
      </c>
      <c r="E213">
        <v>13.63</v>
      </c>
      <c r="F213">
        <v>12.69</v>
      </c>
      <c r="G213">
        <v>13.05</v>
      </c>
      <c r="H213">
        <v>161300</v>
      </c>
      <c r="I213">
        <v>23.99</v>
      </c>
      <c r="J213">
        <v>1831.92</v>
      </c>
    </row>
    <row r="214" spans="1:10" x14ac:dyDescent="0.25">
      <c r="A214" s="21">
        <v>38808</v>
      </c>
      <c r="B214">
        <v>176</v>
      </c>
      <c r="C214">
        <v>146</v>
      </c>
      <c r="D214">
        <v>155.44999999999999</v>
      </c>
      <c r="E214">
        <v>14.9</v>
      </c>
      <c r="F214">
        <v>13.56</v>
      </c>
      <c r="G214">
        <v>13.75</v>
      </c>
      <c r="H214">
        <v>124300</v>
      </c>
      <c r="I214">
        <v>20.18</v>
      </c>
      <c r="J214">
        <v>1930.66</v>
      </c>
    </row>
    <row r="215" spans="1:10" x14ac:dyDescent="0.25">
      <c r="A215" s="21">
        <v>38838</v>
      </c>
      <c r="B215">
        <v>184.95</v>
      </c>
      <c r="C215">
        <v>122.05</v>
      </c>
      <c r="D215">
        <v>145.75</v>
      </c>
      <c r="E215">
        <v>14.6</v>
      </c>
      <c r="F215">
        <v>11.98</v>
      </c>
      <c r="G215">
        <v>12.9</v>
      </c>
      <c r="H215">
        <v>111331</v>
      </c>
      <c r="I215">
        <v>17.559999999999999</v>
      </c>
      <c r="J215">
        <v>1810.19</v>
      </c>
    </row>
    <row r="216" spans="1:10" x14ac:dyDescent="0.25">
      <c r="A216" s="21">
        <v>38869</v>
      </c>
      <c r="B216">
        <v>149.44999999999999</v>
      </c>
      <c r="C216">
        <v>112.3</v>
      </c>
      <c r="D216">
        <v>133.94999999999999</v>
      </c>
      <c r="E216">
        <v>12.5</v>
      </c>
      <c r="F216">
        <v>9.9700000000000006</v>
      </c>
      <c r="G216">
        <v>11.56</v>
      </c>
      <c r="H216">
        <v>89393</v>
      </c>
      <c r="I216">
        <v>11.75</v>
      </c>
      <c r="J216">
        <v>1663.63</v>
      </c>
    </row>
    <row r="217" spans="1:10" x14ac:dyDescent="0.25">
      <c r="A217" s="21">
        <v>38899</v>
      </c>
      <c r="B217">
        <v>140.75</v>
      </c>
      <c r="C217">
        <v>118</v>
      </c>
      <c r="D217">
        <v>129.15</v>
      </c>
      <c r="E217">
        <v>12.02</v>
      </c>
      <c r="F217">
        <v>10.38</v>
      </c>
      <c r="G217">
        <v>11.15</v>
      </c>
      <c r="H217">
        <v>27485</v>
      </c>
      <c r="I217">
        <v>3.61</v>
      </c>
      <c r="J217">
        <v>1604.02</v>
      </c>
    </row>
    <row r="218" spans="1:10" x14ac:dyDescent="0.25">
      <c r="A218" s="21">
        <v>38930</v>
      </c>
      <c r="B218">
        <v>192</v>
      </c>
      <c r="C218">
        <v>127</v>
      </c>
      <c r="D218">
        <v>148.80000000000001</v>
      </c>
      <c r="E218">
        <v>14.4</v>
      </c>
      <c r="F218">
        <v>10.97</v>
      </c>
      <c r="G218">
        <v>12.85</v>
      </c>
      <c r="H218">
        <v>241861</v>
      </c>
      <c r="I218">
        <v>37.869999999999997</v>
      </c>
      <c r="J218">
        <v>1848.07</v>
      </c>
    </row>
    <row r="219" spans="1:10" x14ac:dyDescent="0.25">
      <c r="A219" s="21">
        <v>38961</v>
      </c>
      <c r="B219">
        <v>151</v>
      </c>
      <c r="C219">
        <v>134.19999999999999</v>
      </c>
      <c r="D219">
        <v>135.35</v>
      </c>
      <c r="E219">
        <v>12.84</v>
      </c>
      <c r="F219">
        <v>11.72</v>
      </c>
      <c r="G219">
        <v>11.77</v>
      </c>
      <c r="H219">
        <v>72354</v>
      </c>
      <c r="I219">
        <v>10.15</v>
      </c>
      <c r="J219">
        <v>1681.02</v>
      </c>
    </row>
    <row r="220" spans="1:10" x14ac:dyDescent="0.25">
      <c r="A220" s="21">
        <v>38991</v>
      </c>
      <c r="B220">
        <v>151.94999999999999</v>
      </c>
      <c r="C220">
        <v>135.05000000000001</v>
      </c>
      <c r="D220">
        <v>138.75</v>
      </c>
      <c r="E220">
        <v>12.66</v>
      </c>
      <c r="F220">
        <v>11.76</v>
      </c>
      <c r="G220">
        <v>12.06</v>
      </c>
      <c r="H220">
        <v>92865</v>
      </c>
      <c r="I220">
        <v>13.02</v>
      </c>
      <c r="J220">
        <v>1723.25</v>
      </c>
    </row>
    <row r="221" spans="1:10" x14ac:dyDescent="0.25">
      <c r="A221" s="21">
        <v>39022</v>
      </c>
      <c r="B221">
        <v>145.9</v>
      </c>
      <c r="C221">
        <v>125.05</v>
      </c>
      <c r="D221">
        <v>130.4</v>
      </c>
      <c r="E221">
        <v>12.05</v>
      </c>
      <c r="F221">
        <v>11.15</v>
      </c>
      <c r="G221">
        <v>11.34</v>
      </c>
      <c r="H221">
        <v>85895</v>
      </c>
      <c r="I221">
        <v>11.5</v>
      </c>
      <c r="J221">
        <v>1619.54</v>
      </c>
    </row>
    <row r="222" spans="1:10" x14ac:dyDescent="0.25">
      <c r="A222" s="21">
        <v>39052</v>
      </c>
      <c r="B222">
        <v>138.94999999999999</v>
      </c>
      <c r="C222">
        <v>120</v>
      </c>
      <c r="D222">
        <v>135.25</v>
      </c>
      <c r="E222">
        <v>11.33</v>
      </c>
      <c r="F222">
        <v>10.220000000000001</v>
      </c>
      <c r="G222">
        <v>11.3</v>
      </c>
      <c r="H222">
        <v>63533</v>
      </c>
      <c r="I222">
        <v>8.27</v>
      </c>
      <c r="J222">
        <v>1679.78</v>
      </c>
    </row>
    <row r="223" spans="1:10" x14ac:dyDescent="0.25">
      <c r="A223" s="21">
        <v>39083</v>
      </c>
      <c r="B223">
        <v>169.65</v>
      </c>
      <c r="C223">
        <v>132</v>
      </c>
      <c r="D223">
        <v>139.44999999999999</v>
      </c>
      <c r="E223">
        <v>13.78</v>
      </c>
      <c r="F223">
        <v>11.37</v>
      </c>
      <c r="G223">
        <v>11.65</v>
      </c>
      <c r="H223">
        <v>696833</v>
      </c>
      <c r="I223">
        <v>111.75</v>
      </c>
      <c r="J223">
        <v>1731.94</v>
      </c>
    </row>
    <row r="224" spans="1:10" x14ac:dyDescent="0.25">
      <c r="A224" s="21">
        <v>39114</v>
      </c>
      <c r="B224">
        <v>182</v>
      </c>
      <c r="C224">
        <v>135.25</v>
      </c>
      <c r="D224">
        <v>151.94999999999999</v>
      </c>
      <c r="E224">
        <v>14.65</v>
      </c>
      <c r="F224">
        <v>11.44</v>
      </c>
      <c r="G224">
        <v>12.7</v>
      </c>
      <c r="H224">
        <v>522021</v>
      </c>
      <c r="I224">
        <v>86.15</v>
      </c>
      <c r="J224">
        <v>1887.19</v>
      </c>
    </row>
    <row r="225" spans="1:10" x14ac:dyDescent="0.25">
      <c r="A225" s="21">
        <v>39142</v>
      </c>
      <c r="B225">
        <v>165</v>
      </c>
      <c r="C225">
        <v>137</v>
      </c>
      <c r="D225">
        <v>142</v>
      </c>
      <c r="E225">
        <v>14.83</v>
      </c>
      <c r="F225">
        <v>13.01</v>
      </c>
      <c r="G225">
        <v>13.33</v>
      </c>
      <c r="H225">
        <v>254767</v>
      </c>
      <c r="I225">
        <v>36.81</v>
      </c>
      <c r="J225">
        <v>1763.61</v>
      </c>
    </row>
    <row r="226" spans="1:10" x14ac:dyDescent="0.25">
      <c r="A226" s="21">
        <v>39173</v>
      </c>
      <c r="B226">
        <v>162.4</v>
      </c>
      <c r="C226">
        <v>135.5</v>
      </c>
      <c r="D226">
        <v>160</v>
      </c>
      <c r="E226">
        <v>15.16</v>
      </c>
      <c r="F226">
        <v>13.18</v>
      </c>
      <c r="G226">
        <v>15.02</v>
      </c>
      <c r="H226">
        <v>85499</v>
      </c>
      <c r="I226">
        <v>13.22</v>
      </c>
      <c r="J226">
        <v>1987.17</v>
      </c>
    </row>
    <row r="227" spans="1:10" x14ac:dyDescent="0.25">
      <c r="A227" s="21">
        <v>39203</v>
      </c>
      <c r="B227">
        <v>171.35</v>
      </c>
      <c r="C227">
        <v>145</v>
      </c>
      <c r="D227">
        <v>165</v>
      </c>
      <c r="E227">
        <v>15.87</v>
      </c>
      <c r="F227">
        <v>15.35</v>
      </c>
      <c r="G227">
        <v>15.49</v>
      </c>
      <c r="H227">
        <v>158409</v>
      </c>
      <c r="I227">
        <v>26.11</v>
      </c>
      <c r="J227">
        <v>2049.27</v>
      </c>
    </row>
    <row r="228" spans="1:10" x14ac:dyDescent="0.25">
      <c r="A228" s="21">
        <v>39234</v>
      </c>
      <c r="B228">
        <v>179.5</v>
      </c>
      <c r="C228">
        <v>160</v>
      </c>
      <c r="D228">
        <v>172.85</v>
      </c>
      <c r="E228">
        <v>16.64</v>
      </c>
      <c r="F228">
        <v>15.78</v>
      </c>
      <c r="G228">
        <v>16.64</v>
      </c>
      <c r="H228">
        <v>205503</v>
      </c>
      <c r="I228">
        <v>34.19</v>
      </c>
      <c r="J228">
        <v>2146.77</v>
      </c>
    </row>
    <row r="229" spans="1:10" x14ac:dyDescent="0.25">
      <c r="A229" s="21">
        <v>39264</v>
      </c>
      <c r="B229">
        <v>214.95</v>
      </c>
      <c r="C229">
        <v>165.25</v>
      </c>
      <c r="D229">
        <v>170</v>
      </c>
      <c r="E229">
        <v>19.79</v>
      </c>
      <c r="F229">
        <v>16.34</v>
      </c>
      <c r="G229">
        <v>16.37</v>
      </c>
      <c r="H229">
        <v>175372</v>
      </c>
      <c r="I229">
        <v>33.83</v>
      </c>
      <c r="J229">
        <v>2111.37</v>
      </c>
    </row>
    <row r="230" spans="1:10" x14ac:dyDescent="0.25">
      <c r="A230" s="21">
        <v>39295</v>
      </c>
      <c r="B230">
        <v>185</v>
      </c>
      <c r="C230">
        <v>156.4</v>
      </c>
      <c r="D230">
        <v>170.15</v>
      </c>
      <c r="E230">
        <v>17.2</v>
      </c>
      <c r="F230">
        <v>15.21</v>
      </c>
      <c r="G230">
        <v>16.38</v>
      </c>
      <c r="H230">
        <v>52481</v>
      </c>
      <c r="I230">
        <v>8.9600000000000009</v>
      </c>
      <c r="J230">
        <v>2113.23</v>
      </c>
    </row>
    <row r="231" spans="1:10" x14ac:dyDescent="0.25">
      <c r="A231" s="21">
        <v>39326</v>
      </c>
      <c r="B231">
        <v>184</v>
      </c>
      <c r="C231">
        <v>163.1</v>
      </c>
      <c r="D231">
        <v>175</v>
      </c>
      <c r="E231">
        <v>16.309999999999999</v>
      </c>
      <c r="F231">
        <v>14.97</v>
      </c>
      <c r="G231">
        <v>15.71</v>
      </c>
      <c r="H231">
        <v>84769</v>
      </c>
      <c r="I231">
        <v>14.71</v>
      </c>
      <c r="J231">
        <v>2173.4699999999998</v>
      </c>
    </row>
    <row r="232" spans="1:10" x14ac:dyDescent="0.25">
      <c r="A232" s="21">
        <v>39356</v>
      </c>
      <c r="B232">
        <v>184</v>
      </c>
      <c r="C232">
        <v>157</v>
      </c>
      <c r="D232">
        <v>170</v>
      </c>
      <c r="E232">
        <v>16.079999999999998</v>
      </c>
      <c r="F232">
        <v>14.38</v>
      </c>
      <c r="G232">
        <v>15.26</v>
      </c>
      <c r="H232">
        <v>94804</v>
      </c>
      <c r="I232">
        <v>16.14</v>
      </c>
      <c r="J232">
        <v>2111.37</v>
      </c>
    </row>
    <row r="233" spans="1:10" x14ac:dyDescent="0.25">
      <c r="A233" s="21">
        <v>39387</v>
      </c>
      <c r="B233">
        <v>179</v>
      </c>
      <c r="C233">
        <v>155</v>
      </c>
      <c r="D233">
        <v>164.55</v>
      </c>
      <c r="E233">
        <v>15.24</v>
      </c>
      <c r="F233">
        <v>13.97</v>
      </c>
      <c r="G233">
        <v>14.78</v>
      </c>
      <c r="H233">
        <v>88643</v>
      </c>
      <c r="I233">
        <v>14.72</v>
      </c>
      <c r="J233">
        <v>2043.68</v>
      </c>
    </row>
    <row r="234" spans="1:10" x14ac:dyDescent="0.25">
      <c r="A234" s="21">
        <v>39417</v>
      </c>
      <c r="B234">
        <v>330.3</v>
      </c>
      <c r="C234">
        <v>163.30000000000001</v>
      </c>
      <c r="D234">
        <v>330.3</v>
      </c>
      <c r="E234">
        <v>28.57</v>
      </c>
      <c r="F234">
        <v>14.27</v>
      </c>
      <c r="G234">
        <v>28.57</v>
      </c>
      <c r="H234">
        <v>419505</v>
      </c>
      <c r="I234">
        <v>103.3</v>
      </c>
      <c r="J234">
        <v>4102.2700000000004</v>
      </c>
    </row>
    <row r="235" spans="1:10" x14ac:dyDescent="0.25">
      <c r="A235" s="21">
        <v>39448</v>
      </c>
      <c r="B235">
        <v>380</v>
      </c>
      <c r="C235">
        <v>257.55</v>
      </c>
      <c r="D235">
        <v>289.95</v>
      </c>
      <c r="E235">
        <v>32.04</v>
      </c>
      <c r="F235">
        <v>23.45</v>
      </c>
      <c r="G235">
        <v>25.08</v>
      </c>
      <c r="H235">
        <v>524477</v>
      </c>
      <c r="I235">
        <v>182.51</v>
      </c>
      <c r="J235">
        <v>3601.13</v>
      </c>
    </row>
    <row r="236" spans="1:10" x14ac:dyDescent="0.25">
      <c r="A236" s="21">
        <v>39479</v>
      </c>
      <c r="B236">
        <v>306.89999999999998</v>
      </c>
      <c r="C236">
        <v>237.5</v>
      </c>
      <c r="D236">
        <v>294</v>
      </c>
      <c r="E236">
        <v>26.38</v>
      </c>
      <c r="F236">
        <v>21.16</v>
      </c>
      <c r="G236">
        <v>25.43</v>
      </c>
      <c r="H236">
        <v>173175</v>
      </c>
      <c r="I236">
        <v>45.51</v>
      </c>
      <c r="J236">
        <v>3651.43</v>
      </c>
    </row>
    <row r="237" spans="1:10" x14ac:dyDescent="0.25">
      <c r="A237" s="21">
        <v>39508</v>
      </c>
      <c r="B237">
        <v>297.5</v>
      </c>
      <c r="C237">
        <v>178.3</v>
      </c>
      <c r="D237">
        <v>213.95</v>
      </c>
      <c r="E237">
        <v>20.74</v>
      </c>
      <c r="F237">
        <v>13.07</v>
      </c>
      <c r="G237">
        <v>15.06</v>
      </c>
      <c r="H237">
        <v>96633</v>
      </c>
      <c r="I237">
        <v>21.24</v>
      </c>
      <c r="J237">
        <v>2657.22</v>
      </c>
    </row>
    <row r="238" spans="1:10" x14ac:dyDescent="0.25">
      <c r="A238" s="21">
        <v>39539</v>
      </c>
      <c r="B238">
        <v>262.5</v>
      </c>
      <c r="C238">
        <v>197</v>
      </c>
      <c r="D238">
        <v>250.2</v>
      </c>
      <c r="E238">
        <v>18.03</v>
      </c>
      <c r="F238">
        <v>14.02</v>
      </c>
      <c r="G238">
        <v>17.61</v>
      </c>
      <c r="H238">
        <v>47867</v>
      </c>
      <c r="I238">
        <v>10.3</v>
      </c>
      <c r="J238">
        <v>3107.44</v>
      </c>
    </row>
    <row r="239" spans="1:10" x14ac:dyDescent="0.25">
      <c r="A239" s="21">
        <v>39569</v>
      </c>
      <c r="B239">
        <v>269.89999999999998</v>
      </c>
      <c r="C239">
        <v>217.05</v>
      </c>
      <c r="D239">
        <v>231.15</v>
      </c>
      <c r="E239">
        <v>18.3</v>
      </c>
      <c r="F239">
        <v>15.47</v>
      </c>
      <c r="G239">
        <v>16.27</v>
      </c>
      <c r="H239">
        <v>23229</v>
      </c>
      <c r="I239">
        <v>5.5</v>
      </c>
      <c r="J239">
        <v>2870.84</v>
      </c>
    </row>
    <row r="240" spans="1:10" x14ac:dyDescent="0.25">
      <c r="A240" s="21">
        <v>39600</v>
      </c>
      <c r="B240">
        <v>229</v>
      </c>
      <c r="C240">
        <v>172.15</v>
      </c>
      <c r="D240">
        <v>175</v>
      </c>
      <c r="E240">
        <v>14.16</v>
      </c>
      <c r="F240">
        <v>10.96</v>
      </c>
      <c r="G240">
        <v>10.96</v>
      </c>
      <c r="H240">
        <v>34113</v>
      </c>
      <c r="I240">
        <v>7.43</v>
      </c>
      <c r="J240">
        <v>2173.4699999999998</v>
      </c>
    </row>
    <row r="241" spans="1:10" x14ac:dyDescent="0.25">
      <c r="A241" s="21">
        <v>39630</v>
      </c>
      <c r="B241">
        <v>208.7</v>
      </c>
      <c r="C241">
        <v>170</v>
      </c>
      <c r="D241">
        <v>190.6</v>
      </c>
      <c r="E241">
        <v>12.82</v>
      </c>
      <c r="F241">
        <v>10.71</v>
      </c>
      <c r="G241">
        <v>11.94</v>
      </c>
      <c r="H241">
        <v>36998</v>
      </c>
      <c r="I241">
        <v>7.19</v>
      </c>
      <c r="J241">
        <v>2367.2199999999998</v>
      </c>
    </row>
    <row r="242" spans="1:10" x14ac:dyDescent="0.25">
      <c r="A242" s="21">
        <v>39661</v>
      </c>
      <c r="B242">
        <v>198.25</v>
      </c>
      <c r="C242">
        <v>175.55</v>
      </c>
      <c r="D242">
        <v>187.2</v>
      </c>
      <c r="E242">
        <v>12.21</v>
      </c>
      <c r="F242">
        <v>11.1</v>
      </c>
      <c r="G242">
        <v>11.72</v>
      </c>
      <c r="H242">
        <v>19746</v>
      </c>
      <c r="I242">
        <v>3.72</v>
      </c>
      <c r="J242">
        <v>2324.9899999999998</v>
      </c>
    </row>
    <row r="243" spans="1:10" x14ac:dyDescent="0.25">
      <c r="A243" s="21">
        <v>39692</v>
      </c>
      <c r="B243">
        <v>199</v>
      </c>
      <c r="C243">
        <v>159</v>
      </c>
      <c r="D243">
        <v>181.4</v>
      </c>
      <c r="E243">
        <v>11.96</v>
      </c>
      <c r="F243">
        <v>10</v>
      </c>
      <c r="G243">
        <v>11.34</v>
      </c>
      <c r="H243">
        <v>21227</v>
      </c>
      <c r="I243">
        <v>3.82</v>
      </c>
      <c r="J243">
        <v>2252.96</v>
      </c>
    </row>
    <row r="244" spans="1:10" x14ac:dyDescent="0.25">
      <c r="A244" s="21">
        <v>39722</v>
      </c>
      <c r="B244">
        <v>189.5</v>
      </c>
      <c r="C244">
        <v>100</v>
      </c>
      <c r="D244">
        <v>143.75</v>
      </c>
      <c r="E244">
        <v>11.7</v>
      </c>
      <c r="F244">
        <v>7.5</v>
      </c>
      <c r="G244">
        <v>8.99</v>
      </c>
      <c r="H244">
        <v>44162</v>
      </c>
      <c r="I244">
        <v>6.36</v>
      </c>
      <c r="J244">
        <v>1785.35</v>
      </c>
    </row>
    <row r="245" spans="1:10" x14ac:dyDescent="0.25">
      <c r="A245" s="21">
        <v>39753</v>
      </c>
      <c r="B245">
        <v>153.94999999999999</v>
      </c>
      <c r="C245">
        <v>99</v>
      </c>
      <c r="D245">
        <v>106.15</v>
      </c>
      <c r="E245">
        <v>9.36</v>
      </c>
      <c r="F245">
        <v>6.23</v>
      </c>
      <c r="G245">
        <v>6.63</v>
      </c>
      <c r="H245">
        <v>43170</v>
      </c>
      <c r="I245">
        <v>5.52</v>
      </c>
      <c r="J245">
        <v>1318.36</v>
      </c>
    </row>
    <row r="246" spans="1:10" x14ac:dyDescent="0.25">
      <c r="A246" s="21">
        <v>39783</v>
      </c>
      <c r="B246">
        <v>119.7</v>
      </c>
      <c r="C246">
        <v>95.65</v>
      </c>
      <c r="D246">
        <v>111.9</v>
      </c>
      <c r="E246">
        <v>6.93</v>
      </c>
      <c r="F246">
        <v>5.98</v>
      </c>
      <c r="G246">
        <v>6.53</v>
      </c>
      <c r="H246">
        <v>19082</v>
      </c>
      <c r="I246">
        <v>2.0499999999999998</v>
      </c>
      <c r="J246">
        <v>1389.78</v>
      </c>
    </row>
    <row r="247" spans="1:10" x14ac:dyDescent="0.25">
      <c r="A247" s="21">
        <v>39814</v>
      </c>
      <c r="B247">
        <v>121.5</v>
      </c>
      <c r="C247">
        <v>85</v>
      </c>
      <c r="D247">
        <v>103</v>
      </c>
      <c r="E247">
        <v>6.61</v>
      </c>
      <c r="F247">
        <v>5.73</v>
      </c>
      <c r="G247">
        <v>6.01</v>
      </c>
      <c r="H247">
        <v>30524</v>
      </c>
      <c r="I247">
        <v>3.21</v>
      </c>
      <c r="J247">
        <v>1279.24</v>
      </c>
    </row>
    <row r="248" spans="1:10" x14ac:dyDescent="0.25">
      <c r="A248" s="21">
        <v>39845</v>
      </c>
      <c r="B248">
        <v>120</v>
      </c>
      <c r="C248">
        <v>87.95</v>
      </c>
      <c r="D248">
        <v>88</v>
      </c>
      <c r="E248">
        <v>5.95</v>
      </c>
      <c r="F248">
        <v>5.14</v>
      </c>
      <c r="G248">
        <v>5.14</v>
      </c>
      <c r="H248">
        <v>21858</v>
      </c>
      <c r="I248">
        <v>2.21</v>
      </c>
      <c r="J248">
        <v>1092.94</v>
      </c>
    </row>
    <row r="249" spans="1:10" x14ac:dyDescent="0.25">
      <c r="A249" s="21">
        <v>39873</v>
      </c>
      <c r="B249">
        <v>105</v>
      </c>
      <c r="C249">
        <v>77.8</v>
      </c>
      <c r="D249">
        <v>95.05</v>
      </c>
      <c r="E249">
        <v>4.8499999999999996</v>
      </c>
      <c r="F249">
        <v>3.83</v>
      </c>
      <c r="G249">
        <v>4.5599999999999996</v>
      </c>
      <c r="H249">
        <v>69016</v>
      </c>
      <c r="I249">
        <v>6.24</v>
      </c>
      <c r="J249">
        <v>1180.5</v>
      </c>
    </row>
    <row r="250" spans="1:10" x14ac:dyDescent="0.25">
      <c r="A250" s="21">
        <v>39904</v>
      </c>
      <c r="B250">
        <v>121.5</v>
      </c>
      <c r="C250">
        <v>98.05</v>
      </c>
      <c r="D250">
        <v>109.8</v>
      </c>
      <c r="E250">
        <v>5.71</v>
      </c>
      <c r="F250">
        <v>4.82</v>
      </c>
      <c r="G250">
        <v>5.27</v>
      </c>
      <c r="H250">
        <v>21042</v>
      </c>
      <c r="I250">
        <v>2.29</v>
      </c>
      <c r="J250">
        <v>1363.7</v>
      </c>
    </row>
    <row r="251" spans="1:10" x14ac:dyDescent="0.25">
      <c r="A251" s="21">
        <v>39934</v>
      </c>
      <c r="B251">
        <v>199</v>
      </c>
      <c r="C251">
        <v>110</v>
      </c>
      <c r="D251">
        <v>187.85</v>
      </c>
      <c r="E251">
        <v>9.3699999999999992</v>
      </c>
      <c r="F251">
        <v>5.91</v>
      </c>
      <c r="G251">
        <v>9.02</v>
      </c>
      <c r="H251">
        <v>148217</v>
      </c>
      <c r="I251">
        <v>22.94</v>
      </c>
      <c r="J251">
        <v>2333.06</v>
      </c>
    </row>
    <row r="252" spans="1:10" x14ac:dyDescent="0.25">
      <c r="A252" s="21">
        <v>39965</v>
      </c>
      <c r="B252">
        <v>293</v>
      </c>
      <c r="C252">
        <v>190.1</v>
      </c>
      <c r="D252">
        <v>285.64999999999998</v>
      </c>
      <c r="E252">
        <v>12.14</v>
      </c>
      <c r="F252">
        <v>8.64</v>
      </c>
      <c r="G252">
        <v>11.95</v>
      </c>
      <c r="H252">
        <v>223510</v>
      </c>
      <c r="I252">
        <v>58.17</v>
      </c>
      <c r="J252">
        <v>3547.72</v>
      </c>
    </row>
    <row r="253" spans="1:10" x14ac:dyDescent="0.25">
      <c r="A253" s="21">
        <v>39995</v>
      </c>
      <c r="B253">
        <v>337.75</v>
      </c>
      <c r="C253">
        <v>249</v>
      </c>
      <c r="D253">
        <v>320.14999999999998</v>
      </c>
      <c r="E253">
        <v>13.46</v>
      </c>
      <c r="F253">
        <v>10.88</v>
      </c>
      <c r="G253">
        <v>13.39</v>
      </c>
      <c r="H253">
        <v>140875</v>
      </c>
      <c r="I253">
        <v>42.64</v>
      </c>
      <c r="J253">
        <v>3976.21</v>
      </c>
    </row>
    <row r="254" spans="1:10" x14ac:dyDescent="0.25">
      <c r="A254" s="21">
        <v>40026</v>
      </c>
      <c r="B254">
        <v>355</v>
      </c>
      <c r="C254">
        <v>290</v>
      </c>
      <c r="D254">
        <v>298.25</v>
      </c>
      <c r="E254">
        <v>14.42</v>
      </c>
      <c r="F254">
        <v>12.48</v>
      </c>
      <c r="G254">
        <v>12.48</v>
      </c>
      <c r="H254">
        <v>98931</v>
      </c>
      <c r="I254">
        <v>31.89</v>
      </c>
      <c r="J254">
        <v>3704.21</v>
      </c>
    </row>
    <row r="255" spans="1:10" x14ac:dyDescent="0.25">
      <c r="A255" s="21">
        <v>40057</v>
      </c>
      <c r="B255">
        <v>361.95</v>
      </c>
      <c r="C255">
        <v>280</v>
      </c>
      <c r="D255">
        <v>351.1</v>
      </c>
      <c r="E255">
        <v>12.89</v>
      </c>
      <c r="F255">
        <v>10.4</v>
      </c>
      <c r="G255">
        <v>12.89</v>
      </c>
      <c r="H255">
        <v>609107</v>
      </c>
      <c r="I255">
        <v>191.05</v>
      </c>
      <c r="J255">
        <v>4360.6000000000004</v>
      </c>
    </row>
    <row r="256" spans="1:10" x14ac:dyDescent="0.25">
      <c r="A256" s="21">
        <v>40087</v>
      </c>
      <c r="B256">
        <v>354</v>
      </c>
      <c r="C256">
        <v>299.10000000000002</v>
      </c>
      <c r="D256">
        <v>300.95</v>
      </c>
      <c r="E256">
        <v>12.36</v>
      </c>
      <c r="F256">
        <v>11.05</v>
      </c>
      <c r="G256">
        <v>11.05</v>
      </c>
      <c r="H256">
        <v>139942</v>
      </c>
      <c r="I256">
        <v>45.42</v>
      </c>
      <c r="J256">
        <v>3737.74</v>
      </c>
    </row>
    <row r="257" spans="1:10" x14ac:dyDescent="0.25">
      <c r="A257" s="21">
        <v>40118</v>
      </c>
      <c r="B257">
        <v>354.2</v>
      </c>
      <c r="C257">
        <v>284.5</v>
      </c>
      <c r="D257">
        <v>307.95</v>
      </c>
      <c r="E257">
        <v>11.74</v>
      </c>
      <c r="F257">
        <v>10.67</v>
      </c>
      <c r="G257">
        <v>11.3</v>
      </c>
      <c r="H257">
        <v>306878</v>
      </c>
      <c r="I257">
        <v>99.91</v>
      </c>
      <c r="J257">
        <v>3824.68</v>
      </c>
    </row>
    <row r="258" spans="1:10" x14ac:dyDescent="0.25">
      <c r="A258" s="21">
        <v>40148</v>
      </c>
      <c r="B258">
        <v>351</v>
      </c>
      <c r="C258">
        <v>305</v>
      </c>
      <c r="D258">
        <v>348.35</v>
      </c>
      <c r="E258">
        <v>12.79</v>
      </c>
      <c r="F258">
        <v>11.47</v>
      </c>
      <c r="G258">
        <v>12.79</v>
      </c>
      <c r="H258">
        <v>252237</v>
      </c>
      <c r="I258">
        <v>83.09</v>
      </c>
      <c r="J258">
        <v>4326.4399999999996</v>
      </c>
    </row>
    <row r="259" spans="1:10" x14ac:dyDescent="0.25">
      <c r="A259" s="21">
        <v>40179</v>
      </c>
      <c r="B259">
        <v>365</v>
      </c>
      <c r="C259">
        <v>296.60000000000002</v>
      </c>
      <c r="D259">
        <v>307.75</v>
      </c>
      <c r="E259">
        <v>12.82</v>
      </c>
      <c r="F259">
        <v>11.09</v>
      </c>
      <c r="G259">
        <v>11.3</v>
      </c>
      <c r="H259">
        <v>126180</v>
      </c>
      <c r="I259">
        <v>42.59</v>
      </c>
      <c r="J259">
        <v>3822.2</v>
      </c>
    </row>
    <row r="260" spans="1:10" x14ac:dyDescent="0.25">
      <c r="A260" s="21">
        <v>40210</v>
      </c>
      <c r="B260">
        <v>316.95</v>
      </c>
      <c r="C260">
        <v>281</v>
      </c>
      <c r="D260">
        <v>288.3</v>
      </c>
      <c r="E260">
        <v>11.36</v>
      </c>
      <c r="F260">
        <v>10.38</v>
      </c>
      <c r="G260">
        <v>10.58</v>
      </c>
      <c r="H260">
        <v>72732</v>
      </c>
      <c r="I260">
        <v>21.56</v>
      </c>
      <c r="J260">
        <v>3580.63</v>
      </c>
    </row>
    <row r="261" spans="1:10" x14ac:dyDescent="0.25">
      <c r="A261" s="21">
        <v>40238</v>
      </c>
      <c r="B261">
        <v>305.89999999999998</v>
      </c>
      <c r="C261">
        <v>282.3</v>
      </c>
      <c r="D261">
        <v>290.14999999999998</v>
      </c>
      <c r="E261">
        <v>10.94</v>
      </c>
      <c r="F261">
        <v>10.44</v>
      </c>
      <c r="G261">
        <v>10.65</v>
      </c>
      <c r="H261">
        <v>57000</v>
      </c>
      <c r="I261">
        <v>16.78</v>
      </c>
      <c r="J261">
        <v>3603.61</v>
      </c>
    </row>
    <row r="262" spans="1:10" x14ac:dyDescent="0.25">
      <c r="A262" s="21">
        <v>40269</v>
      </c>
      <c r="B262">
        <v>346.8</v>
      </c>
      <c r="C262">
        <v>284.7</v>
      </c>
      <c r="D262">
        <v>331.9</v>
      </c>
      <c r="E262">
        <v>11.05</v>
      </c>
      <c r="F262">
        <v>9.67</v>
      </c>
      <c r="G262">
        <v>11.04</v>
      </c>
      <c r="H262">
        <v>199298</v>
      </c>
      <c r="I262">
        <v>64.260000000000005</v>
      </c>
      <c r="J262">
        <v>4122.1400000000003</v>
      </c>
    </row>
    <row r="263" spans="1:10" x14ac:dyDescent="0.25">
      <c r="A263" s="21">
        <v>40299</v>
      </c>
      <c r="B263">
        <v>340</v>
      </c>
      <c r="C263">
        <v>307</v>
      </c>
      <c r="D263">
        <v>321.8</v>
      </c>
      <c r="E263">
        <v>11.17</v>
      </c>
      <c r="F263">
        <v>10.46</v>
      </c>
      <c r="G263">
        <v>10.7</v>
      </c>
      <c r="H263">
        <v>117065</v>
      </c>
      <c r="I263">
        <v>38.36</v>
      </c>
      <c r="J263">
        <v>3996.7</v>
      </c>
    </row>
    <row r="264" spans="1:10" x14ac:dyDescent="0.25">
      <c r="A264" s="21">
        <v>40330</v>
      </c>
      <c r="B264">
        <v>396.95</v>
      </c>
      <c r="C264">
        <v>309.05</v>
      </c>
      <c r="D264">
        <v>377.55</v>
      </c>
      <c r="E264">
        <v>12.68</v>
      </c>
      <c r="F264">
        <v>10.43</v>
      </c>
      <c r="G264">
        <v>12.55</v>
      </c>
      <c r="H264">
        <v>434994</v>
      </c>
      <c r="I264">
        <v>155.81</v>
      </c>
      <c r="J264">
        <v>4689.1000000000004</v>
      </c>
    </row>
    <row r="265" spans="1:10" x14ac:dyDescent="0.25">
      <c r="A265" s="21">
        <v>40360</v>
      </c>
      <c r="B265">
        <v>464</v>
      </c>
      <c r="C265">
        <v>367</v>
      </c>
      <c r="D265">
        <v>421.35</v>
      </c>
      <c r="E265">
        <v>14.73</v>
      </c>
      <c r="F265">
        <v>12.03</v>
      </c>
      <c r="G265">
        <v>13.65</v>
      </c>
      <c r="H265">
        <v>1830409</v>
      </c>
      <c r="I265">
        <v>810.31</v>
      </c>
      <c r="J265">
        <v>5233.09</v>
      </c>
    </row>
    <row r="266" spans="1:10" x14ac:dyDescent="0.25">
      <c r="A266" s="21">
        <v>40391</v>
      </c>
      <c r="B266">
        <v>448.9</v>
      </c>
      <c r="C266">
        <v>394</v>
      </c>
      <c r="D266">
        <v>406.65</v>
      </c>
      <c r="E266">
        <v>13.89</v>
      </c>
      <c r="F266">
        <v>13.11</v>
      </c>
      <c r="G266">
        <v>13.17</v>
      </c>
      <c r="H266">
        <v>272957</v>
      </c>
      <c r="I266">
        <v>116.4</v>
      </c>
      <c r="J266">
        <v>5050.5200000000004</v>
      </c>
    </row>
    <row r="267" spans="1:10" x14ac:dyDescent="0.25">
      <c r="A267" s="21">
        <v>40422</v>
      </c>
      <c r="B267">
        <v>455.8</v>
      </c>
      <c r="C267">
        <v>404.05</v>
      </c>
      <c r="D267">
        <v>418.8</v>
      </c>
      <c r="E267">
        <v>14.34</v>
      </c>
      <c r="F267">
        <v>13.25</v>
      </c>
      <c r="G267">
        <v>13.57</v>
      </c>
      <c r="H267">
        <v>252878</v>
      </c>
      <c r="I267">
        <v>110.97</v>
      </c>
      <c r="J267">
        <v>5201.42</v>
      </c>
    </row>
    <row r="268" spans="1:10" x14ac:dyDescent="0.25">
      <c r="A268" s="21">
        <v>40452</v>
      </c>
      <c r="B268">
        <v>524</v>
      </c>
      <c r="C268">
        <v>406.65</v>
      </c>
      <c r="D268">
        <v>468.1</v>
      </c>
      <c r="E268">
        <v>15.12</v>
      </c>
      <c r="F268">
        <v>13.28</v>
      </c>
      <c r="G268">
        <v>14.68</v>
      </c>
      <c r="H268">
        <v>604273</v>
      </c>
      <c r="I268">
        <v>290.98</v>
      </c>
      <c r="J268">
        <v>5813.72</v>
      </c>
    </row>
    <row r="269" spans="1:10" x14ac:dyDescent="0.25">
      <c r="A269" s="21">
        <v>40483</v>
      </c>
      <c r="B269">
        <v>557.4</v>
      </c>
      <c r="C269">
        <v>462.3</v>
      </c>
      <c r="D269">
        <v>485.95</v>
      </c>
      <c r="E269">
        <v>16.309999999999999</v>
      </c>
      <c r="F269">
        <v>14.75</v>
      </c>
      <c r="G269">
        <v>15.24</v>
      </c>
      <c r="H269">
        <v>392685</v>
      </c>
      <c r="I269">
        <v>201.74</v>
      </c>
      <c r="J269">
        <v>6035.41</v>
      </c>
    </row>
    <row r="270" spans="1:10" x14ac:dyDescent="0.25">
      <c r="A270" s="21">
        <v>40513</v>
      </c>
      <c r="B270">
        <v>515</v>
      </c>
      <c r="C270">
        <v>453.05</v>
      </c>
      <c r="D270">
        <v>501.7</v>
      </c>
      <c r="E270">
        <v>14.96</v>
      </c>
      <c r="F270">
        <v>13.64</v>
      </c>
      <c r="G270">
        <v>14.82</v>
      </c>
      <c r="H270">
        <v>52805</v>
      </c>
      <c r="I270">
        <v>26.02</v>
      </c>
      <c r="J270">
        <v>6231.02</v>
      </c>
    </row>
    <row r="271" spans="1:10" x14ac:dyDescent="0.25">
      <c r="A271" s="21">
        <v>40544</v>
      </c>
      <c r="B271">
        <v>513.35</v>
      </c>
      <c r="C271">
        <v>430</v>
      </c>
      <c r="D271">
        <v>449.35</v>
      </c>
      <c r="E271">
        <v>14.98</v>
      </c>
      <c r="F271">
        <v>12.97</v>
      </c>
      <c r="G271">
        <v>13.27</v>
      </c>
      <c r="H271">
        <v>34163</v>
      </c>
      <c r="I271">
        <v>16.04</v>
      </c>
      <c r="J271">
        <v>5580.85</v>
      </c>
    </row>
    <row r="272" spans="1:10" x14ac:dyDescent="0.25">
      <c r="A272" s="21">
        <v>40575</v>
      </c>
      <c r="B272">
        <v>489.2</v>
      </c>
      <c r="C272">
        <v>402.6</v>
      </c>
      <c r="D272">
        <v>428.7</v>
      </c>
      <c r="E272">
        <v>13.38</v>
      </c>
      <c r="F272">
        <v>12.3</v>
      </c>
      <c r="G272">
        <v>12.66</v>
      </c>
      <c r="H272">
        <v>148172</v>
      </c>
      <c r="I272">
        <v>63.23</v>
      </c>
      <c r="J272">
        <v>5324.38</v>
      </c>
    </row>
    <row r="273" spans="1:10" x14ac:dyDescent="0.25">
      <c r="A273" s="21">
        <v>40603</v>
      </c>
      <c r="B273">
        <v>458.35</v>
      </c>
      <c r="C273">
        <v>405</v>
      </c>
      <c r="D273">
        <v>429.1</v>
      </c>
      <c r="E273">
        <v>12.63</v>
      </c>
      <c r="F273">
        <v>11.82</v>
      </c>
      <c r="G273">
        <v>12.14</v>
      </c>
      <c r="H273">
        <v>101860</v>
      </c>
      <c r="I273">
        <v>43.74</v>
      </c>
      <c r="J273">
        <v>5329.34</v>
      </c>
    </row>
    <row r="274" spans="1:10" x14ac:dyDescent="0.25">
      <c r="A274" s="21">
        <v>40634</v>
      </c>
      <c r="B274">
        <v>503.7</v>
      </c>
      <c r="C274">
        <v>430.75</v>
      </c>
      <c r="D274">
        <v>436.45</v>
      </c>
      <c r="E274">
        <v>13.46</v>
      </c>
      <c r="F274">
        <v>12.34</v>
      </c>
      <c r="G274">
        <v>12.34</v>
      </c>
      <c r="H274">
        <v>169308</v>
      </c>
      <c r="I274">
        <v>81.02</v>
      </c>
      <c r="J274">
        <v>5420.63</v>
      </c>
    </row>
    <row r="275" spans="1:10" x14ac:dyDescent="0.25">
      <c r="A275" s="21">
        <v>40664</v>
      </c>
      <c r="B275">
        <v>464</v>
      </c>
      <c r="C275">
        <v>376.6</v>
      </c>
      <c r="D275">
        <v>415.9</v>
      </c>
      <c r="E275">
        <v>12.4</v>
      </c>
      <c r="F275">
        <v>11.51</v>
      </c>
      <c r="G275">
        <v>11.76</v>
      </c>
      <c r="H275">
        <v>24316</v>
      </c>
      <c r="I275">
        <v>10.26</v>
      </c>
      <c r="J275">
        <v>5165.3999999999996</v>
      </c>
    </row>
    <row r="276" spans="1:10" x14ac:dyDescent="0.25">
      <c r="A276" s="21">
        <v>40695</v>
      </c>
      <c r="B276">
        <v>439</v>
      </c>
      <c r="C276">
        <v>406.25</v>
      </c>
      <c r="D276">
        <v>420.2</v>
      </c>
      <c r="E276">
        <v>11.56</v>
      </c>
      <c r="F276">
        <v>10.88</v>
      </c>
      <c r="G276">
        <v>11.16</v>
      </c>
      <c r="H276">
        <v>31265</v>
      </c>
      <c r="I276">
        <v>13.13</v>
      </c>
      <c r="J276">
        <v>5218.8100000000004</v>
      </c>
    </row>
    <row r="277" spans="1:10" x14ac:dyDescent="0.25">
      <c r="A277" s="21">
        <v>40725</v>
      </c>
      <c r="B277">
        <v>474.9</v>
      </c>
      <c r="C277">
        <v>419</v>
      </c>
      <c r="D277">
        <v>460.3</v>
      </c>
      <c r="E277">
        <v>12.32</v>
      </c>
      <c r="F277">
        <v>11.32</v>
      </c>
      <c r="G277">
        <v>12.23</v>
      </c>
      <c r="H277">
        <v>61766</v>
      </c>
      <c r="I277">
        <v>28.1</v>
      </c>
      <c r="J277">
        <v>5716.84</v>
      </c>
    </row>
    <row r="278" spans="1:10" x14ac:dyDescent="0.25">
      <c r="A278" s="21">
        <v>40756</v>
      </c>
      <c r="B278">
        <v>473</v>
      </c>
      <c r="C278">
        <v>430.1</v>
      </c>
      <c r="D278">
        <v>447.2</v>
      </c>
      <c r="E278">
        <v>12.37</v>
      </c>
      <c r="F278">
        <v>11.79</v>
      </c>
      <c r="G278">
        <v>11.88</v>
      </c>
      <c r="H278">
        <v>83104</v>
      </c>
      <c r="I278">
        <v>37.770000000000003</v>
      </c>
      <c r="J278">
        <v>5554.14</v>
      </c>
    </row>
    <row r="279" spans="1:10" x14ac:dyDescent="0.25">
      <c r="A279" s="21">
        <v>40787</v>
      </c>
      <c r="B279">
        <v>496</v>
      </c>
      <c r="C279">
        <v>445.1</v>
      </c>
      <c r="D279">
        <v>458</v>
      </c>
      <c r="E279">
        <v>12.3</v>
      </c>
      <c r="F279">
        <v>11.64</v>
      </c>
      <c r="G279">
        <v>11.92</v>
      </c>
      <c r="H279">
        <v>47247</v>
      </c>
      <c r="I279">
        <v>22.16</v>
      </c>
      <c r="J279">
        <v>5688.28</v>
      </c>
    </row>
    <row r="280" spans="1:10" x14ac:dyDescent="0.25">
      <c r="A280" s="21">
        <v>40817</v>
      </c>
      <c r="B280">
        <v>474</v>
      </c>
      <c r="C280">
        <v>443.05</v>
      </c>
      <c r="D280">
        <v>459.9</v>
      </c>
      <c r="E280">
        <v>12.26</v>
      </c>
      <c r="F280">
        <v>11.58</v>
      </c>
      <c r="G280">
        <v>11.97</v>
      </c>
      <c r="H280">
        <v>133384</v>
      </c>
      <c r="I280">
        <v>62.14</v>
      </c>
      <c r="J280">
        <v>5711.88</v>
      </c>
    </row>
    <row r="281" spans="1:10" x14ac:dyDescent="0.25">
      <c r="A281" s="21">
        <v>40848</v>
      </c>
      <c r="B281">
        <v>474</v>
      </c>
      <c r="C281">
        <v>375</v>
      </c>
      <c r="D281">
        <v>380</v>
      </c>
      <c r="E281">
        <v>12.03</v>
      </c>
      <c r="F281">
        <v>9.89</v>
      </c>
      <c r="G281">
        <v>9.89</v>
      </c>
      <c r="H281">
        <v>41742</v>
      </c>
      <c r="I281">
        <v>17.920000000000002</v>
      </c>
      <c r="J281">
        <v>4719.53</v>
      </c>
    </row>
    <row r="282" spans="1:10" x14ac:dyDescent="0.25">
      <c r="A282" s="21">
        <v>40878</v>
      </c>
      <c r="B282">
        <v>470</v>
      </c>
      <c r="C282">
        <v>349</v>
      </c>
      <c r="D282">
        <v>401.75</v>
      </c>
      <c r="E282">
        <v>10.8</v>
      </c>
      <c r="F282">
        <v>9.18</v>
      </c>
      <c r="G282">
        <v>10.46</v>
      </c>
      <c r="H282">
        <v>38702</v>
      </c>
      <c r="I282">
        <v>15.01</v>
      </c>
      <c r="J282">
        <v>4989.66</v>
      </c>
    </row>
    <row r="283" spans="1:10" x14ac:dyDescent="0.25">
      <c r="A283" s="21">
        <v>40909</v>
      </c>
      <c r="B283">
        <v>449</v>
      </c>
      <c r="C283">
        <v>382.05</v>
      </c>
      <c r="D283">
        <v>433.9</v>
      </c>
      <c r="E283">
        <v>10.68</v>
      </c>
      <c r="F283">
        <v>9.83</v>
      </c>
      <c r="G283">
        <v>10.68</v>
      </c>
      <c r="H283">
        <v>16262</v>
      </c>
      <c r="I283">
        <v>6.82</v>
      </c>
      <c r="J283">
        <v>5388.96</v>
      </c>
    </row>
    <row r="284" spans="1:10" x14ac:dyDescent="0.25">
      <c r="A284" s="21">
        <v>40940</v>
      </c>
      <c r="B284">
        <v>465</v>
      </c>
      <c r="C284">
        <v>422</v>
      </c>
      <c r="D284">
        <v>425</v>
      </c>
      <c r="E284">
        <v>11.03</v>
      </c>
      <c r="F284">
        <v>10.45</v>
      </c>
      <c r="G284">
        <v>10.46</v>
      </c>
      <c r="H284">
        <v>29618</v>
      </c>
      <c r="I284">
        <v>12.9</v>
      </c>
      <c r="J284">
        <v>5278.42</v>
      </c>
    </row>
    <row r="285" spans="1:10" x14ac:dyDescent="0.25">
      <c r="A285" s="21">
        <v>40969</v>
      </c>
      <c r="B285">
        <v>439</v>
      </c>
      <c r="C285">
        <v>382.5</v>
      </c>
      <c r="D285">
        <v>401.05</v>
      </c>
      <c r="E285">
        <v>10.75</v>
      </c>
      <c r="F285">
        <v>9.43</v>
      </c>
      <c r="G285">
        <v>9.8699999999999992</v>
      </c>
      <c r="H285">
        <v>35057</v>
      </c>
      <c r="I285">
        <v>14.19</v>
      </c>
      <c r="J285">
        <v>4980.97</v>
      </c>
    </row>
    <row r="286" spans="1:10" x14ac:dyDescent="0.25">
      <c r="A286" s="21">
        <v>41000</v>
      </c>
      <c r="B286">
        <v>465</v>
      </c>
      <c r="C286">
        <v>385</v>
      </c>
      <c r="D286">
        <v>416.1</v>
      </c>
      <c r="E286">
        <v>9.8699999999999992</v>
      </c>
      <c r="F286">
        <v>9.1300000000000008</v>
      </c>
      <c r="G286">
        <v>9.7799999999999994</v>
      </c>
      <c r="H286">
        <v>102267</v>
      </c>
      <c r="I286">
        <v>41.27</v>
      </c>
      <c r="J286">
        <v>5167.8900000000003</v>
      </c>
    </row>
    <row r="287" spans="1:10" x14ac:dyDescent="0.25">
      <c r="A287" s="21">
        <v>41030</v>
      </c>
      <c r="B287">
        <v>429</v>
      </c>
      <c r="C287">
        <v>396</v>
      </c>
      <c r="D287">
        <v>402.5</v>
      </c>
      <c r="E287">
        <v>9.77</v>
      </c>
      <c r="F287">
        <v>9.42</v>
      </c>
      <c r="G287">
        <v>9.4600000000000009</v>
      </c>
      <c r="H287">
        <v>21858</v>
      </c>
      <c r="I287">
        <v>8.98</v>
      </c>
      <c r="J287">
        <v>4998.9799999999996</v>
      </c>
    </row>
    <row r="288" spans="1:10" x14ac:dyDescent="0.25">
      <c r="A288" s="21">
        <v>41061</v>
      </c>
      <c r="B288">
        <v>438.95</v>
      </c>
      <c r="C288">
        <v>395</v>
      </c>
      <c r="D288">
        <v>407.95</v>
      </c>
      <c r="E288">
        <v>9.8800000000000008</v>
      </c>
      <c r="F288">
        <v>9.3800000000000008</v>
      </c>
      <c r="G288">
        <v>9.59</v>
      </c>
      <c r="H288">
        <v>14291</v>
      </c>
      <c r="I288">
        <v>5.83</v>
      </c>
      <c r="J288">
        <v>5066.67</v>
      </c>
    </row>
    <row r="289" spans="1:10" x14ac:dyDescent="0.25">
      <c r="A289" s="21">
        <v>41091</v>
      </c>
      <c r="B289">
        <v>476.95</v>
      </c>
      <c r="C289">
        <v>399.95</v>
      </c>
      <c r="D289">
        <v>414.5</v>
      </c>
      <c r="E289">
        <v>10.48</v>
      </c>
      <c r="F289">
        <v>9.5</v>
      </c>
      <c r="G289">
        <v>9.7200000000000006</v>
      </c>
      <c r="H289">
        <v>77397</v>
      </c>
      <c r="I289">
        <v>34.24</v>
      </c>
      <c r="J289">
        <v>5148.0200000000004</v>
      </c>
    </row>
    <row r="290" spans="1:10" x14ac:dyDescent="0.25">
      <c r="A290" s="21">
        <v>41122</v>
      </c>
      <c r="B290">
        <v>475</v>
      </c>
      <c r="C290">
        <v>388</v>
      </c>
      <c r="D290">
        <v>404.6</v>
      </c>
      <c r="E290">
        <v>9.52</v>
      </c>
      <c r="F290">
        <v>9.14</v>
      </c>
      <c r="G290">
        <v>9.48</v>
      </c>
      <c r="H290">
        <v>223380</v>
      </c>
      <c r="I290">
        <v>89.72</v>
      </c>
      <c r="J290">
        <v>5025.0600000000004</v>
      </c>
    </row>
    <row r="291" spans="1:10" x14ac:dyDescent="0.25">
      <c r="A291" s="21">
        <v>41153</v>
      </c>
      <c r="B291">
        <v>441.9</v>
      </c>
      <c r="C291">
        <v>397</v>
      </c>
      <c r="D291">
        <v>424.15</v>
      </c>
      <c r="E291">
        <v>10</v>
      </c>
      <c r="F291">
        <v>9.41</v>
      </c>
      <c r="G291">
        <v>9.94</v>
      </c>
      <c r="H291">
        <v>25907</v>
      </c>
      <c r="I291">
        <v>10.95</v>
      </c>
      <c r="J291">
        <v>5267.87</v>
      </c>
    </row>
    <row r="292" spans="1:10" x14ac:dyDescent="0.25">
      <c r="A292" s="21">
        <v>41183</v>
      </c>
      <c r="B292">
        <v>445</v>
      </c>
      <c r="C292">
        <v>411.1</v>
      </c>
      <c r="D292">
        <v>428.25</v>
      </c>
      <c r="E292">
        <v>9.9</v>
      </c>
      <c r="F292">
        <v>9.2899999999999991</v>
      </c>
      <c r="G292">
        <v>9.64</v>
      </c>
      <c r="H292">
        <v>79123</v>
      </c>
      <c r="I292">
        <v>33.840000000000003</v>
      </c>
      <c r="J292">
        <v>5318.79</v>
      </c>
    </row>
    <row r="293" spans="1:10" x14ac:dyDescent="0.25">
      <c r="A293" s="21">
        <v>41214</v>
      </c>
      <c r="B293">
        <v>451</v>
      </c>
      <c r="C293">
        <v>417.4</v>
      </c>
      <c r="D293">
        <v>432.8</v>
      </c>
      <c r="E293">
        <v>10.02</v>
      </c>
      <c r="F293">
        <v>9.43</v>
      </c>
      <c r="G293">
        <v>9.74</v>
      </c>
      <c r="H293">
        <v>50585</v>
      </c>
      <c r="I293">
        <v>21.73</v>
      </c>
      <c r="J293">
        <v>5375.3</v>
      </c>
    </row>
    <row r="294" spans="1:10" x14ac:dyDescent="0.25">
      <c r="A294" s="21">
        <v>41244</v>
      </c>
      <c r="B294">
        <v>528.5</v>
      </c>
      <c r="C294">
        <v>430</v>
      </c>
      <c r="D294">
        <v>488.15</v>
      </c>
      <c r="E294">
        <v>11.52</v>
      </c>
      <c r="F294">
        <v>10.11</v>
      </c>
      <c r="G294">
        <v>11.05</v>
      </c>
      <c r="H294">
        <v>156844</v>
      </c>
      <c r="I294">
        <v>78.349999999999994</v>
      </c>
      <c r="J294">
        <v>6062.74</v>
      </c>
    </row>
    <row r="295" spans="1:10" x14ac:dyDescent="0.25">
      <c r="A295" s="21">
        <v>41275</v>
      </c>
      <c r="B295">
        <v>524</v>
      </c>
      <c r="C295">
        <v>472.05</v>
      </c>
      <c r="D295">
        <v>475.25</v>
      </c>
      <c r="E295">
        <v>11.46</v>
      </c>
      <c r="F295">
        <v>10.76</v>
      </c>
      <c r="G295">
        <v>10.76</v>
      </c>
      <c r="H295">
        <v>69846</v>
      </c>
      <c r="I295">
        <v>35.020000000000003</v>
      </c>
      <c r="J295">
        <v>5902.52</v>
      </c>
    </row>
    <row r="296" spans="1:10" x14ac:dyDescent="0.25">
      <c r="A296" s="21">
        <v>41306</v>
      </c>
      <c r="B296">
        <v>484.15</v>
      </c>
      <c r="C296">
        <v>433.85</v>
      </c>
      <c r="D296">
        <v>436.55</v>
      </c>
      <c r="E296">
        <v>10.79</v>
      </c>
      <c r="F296">
        <v>9.8800000000000008</v>
      </c>
      <c r="G296">
        <v>9.8800000000000008</v>
      </c>
      <c r="H296">
        <v>13708</v>
      </c>
      <c r="I296">
        <v>6.34</v>
      </c>
      <c r="J296">
        <v>5421.87</v>
      </c>
    </row>
    <row r="297" spans="1:10" x14ac:dyDescent="0.25">
      <c r="A297" s="21">
        <v>41334</v>
      </c>
      <c r="B297">
        <v>459.9</v>
      </c>
      <c r="C297">
        <v>390.05</v>
      </c>
      <c r="D297">
        <v>395</v>
      </c>
      <c r="E297">
        <v>9.99</v>
      </c>
      <c r="F297">
        <v>8.9</v>
      </c>
      <c r="G297">
        <v>8.94</v>
      </c>
      <c r="H297">
        <v>56124</v>
      </c>
      <c r="I297">
        <v>22.94</v>
      </c>
      <c r="J297">
        <v>4905.83</v>
      </c>
    </row>
    <row r="298" spans="1:10" x14ac:dyDescent="0.25">
      <c r="A298" s="21">
        <v>41365</v>
      </c>
      <c r="B298">
        <v>470</v>
      </c>
      <c r="C298">
        <v>382</v>
      </c>
      <c r="D298">
        <v>464</v>
      </c>
      <c r="E298">
        <v>10.44</v>
      </c>
      <c r="F298">
        <v>8.64</v>
      </c>
      <c r="G298">
        <v>10.4</v>
      </c>
      <c r="H298">
        <v>26015</v>
      </c>
      <c r="I298">
        <v>11.18</v>
      </c>
      <c r="J298">
        <v>5762.8</v>
      </c>
    </row>
    <row r="299" spans="1:10" x14ac:dyDescent="0.25">
      <c r="A299" s="21">
        <v>41395</v>
      </c>
      <c r="B299">
        <v>517.79999999999995</v>
      </c>
      <c r="C299">
        <v>466</v>
      </c>
      <c r="D299">
        <v>499.05</v>
      </c>
      <c r="E299">
        <v>11.37</v>
      </c>
      <c r="F299">
        <v>10.65</v>
      </c>
      <c r="G299">
        <v>11.19</v>
      </c>
      <c r="H299">
        <v>39789</v>
      </c>
      <c r="I299">
        <v>19.63</v>
      </c>
      <c r="J299">
        <v>6198.11</v>
      </c>
    </row>
    <row r="300" spans="1:10" x14ac:dyDescent="0.25">
      <c r="A300" s="21">
        <v>41426</v>
      </c>
      <c r="B300">
        <v>520.70000000000005</v>
      </c>
      <c r="C300">
        <v>485.25</v>
      </c>
      <c r="D300">
        <v>495.4</v>
      </c>
      <c r="E300">
        <v>11.57</v>
      </c>
      <c r="F300">
        <v>10.92</v>
      </c>
      <c r="G300">
        <v>11.11</v>
      </c>
      <c r="H300">
        <v>37686</v>
      </c>
      <c r="I300">
        <v>18.87</v>
      </c>
      <c r="J300">
        <v>6152.78</v>
      </c>
    </row>
    <row r="301" spans="1:10" x14ac:dyDescent="0.25">
      <c r="A301" s="21">
        <v>41456</v>
      </c>
      <c r="B301">
        <v>535</v>
      </c>
      <c r="C301">
        <v>470.05</v>
      </c>
      <c r="D301">
        <v>481.35</v>
      </c>
      <c r="E301">
        <v>11.32</v>
      </c>
      <c r="F301">
        <v>10.220000000000001</v>
      </c>
      <c r="G301">
        <v>10.220000000000001</v>
      </c>
      <c r="H301">
        <v>72893</v>
      </c>
      <c r="I301">
        <v>36.92</v>
      </c>
      <c r="J301">
        <v>5978.28</v>
      </c>
    </row>
    <row r="302" spans="1:10" x14ac:dyDescent="0.25">
      <c r="A302" s="21">
        <v>41487</v>
      </c>
      <c r="B302">
        <v>494</v>
      </c>
      <c r="C302">
        <v>431</v>
      </c>
      <c r="D302">
        <v>455</v>
      </c>
      <c r="E302">
        <v>10.27</v>
      </c>
      <c r="F302">
        <v>9.35</v>
      </c>
      <c r="G302">
        <v>9.66</v>
      </c>
      <c r="H302">
        <v>88772</v>
      </c>
      <c r="I302">
        <v>42.15</v>
      </c>
      <c r="J302">
        <v>5651.02</v>
      </c>
    </row>
    <row r="303" spans="1:10" x14ac:dyDescent="0.25">
      <c r="A303" s="21">
        <v>41518</v>
      </c>
      <c r="B303">
        <v>497.9</v>
      </c>
      <c r="C303">
        <v>440</v>
      </c>
      <c r="D303">
        <v>458.45</v>
      </c>
      <c r="E303">
        <v>9.8699999999999992</v>
      </c>
      <c r="F303">
        <v>9.4499999999999993</v>
      </c>
      <c r="G303">
        <v>9.73</v>
      </c>
      <c r="H303">
        <v>17991</v>
      </c>
      <c r="I303">
        <v>8.2200000000000006</v>
      </c>
      <c r="J303">
        <v>5693.87</v>
      </c>
    </row>
    <row r="304" spans="1:10" x14ac:dyDescent="0.25">
      <c r="A304" s="21">
        <v>41548</v>
      </c>
      <c r="B304">
        <v>510</v>
      </c>
      <c r="C304">
        <v>455</v>
      </c>
      <c r="D304">
        <v>494.35</v>
      </c>
      <c r="E304">
        <v>10.08</v>
      </c>
      <c r="F304">
        <v>9.3000000000000007</v>
      </c>
      <c r="G304">
        <v>9.9499999999999993</v>
      </c>
      <c r="H304">
        <v>38588</v>
      </c>
      <c r="I304">
        <v>18.899999999999999</v>
      </c>
      <c r="J304">
        <v>6139.74</v>
      </c>
    </row>
    <row r="305" spans="1:10" x14ac:dyDescent="0.25">
      <c r="A305" s="21">
        <v>41579</v>
      </c>
      <c r="B305">
        <v>627</v>
      </c>
      <c r="C305">
        <v>492</v>
      </c>
      <c r="D305">
        <v>611.15</v>
      </c>
      <c r="E305">
        <v>12.3</v>
      </c>
      <c r="F305">
        <v>10.01</v>
      </c>
      <c r="G305">
        <v>12.3</v>
      </c>
      <c r="H305">
        <v>60579</v>
      </c>
      <c r="I305">
        <v>34.61</v>
      </c>
      <c r="J305">
        <v>7590.37</v>
      </c>
    </row>
    <row r="306" spans="1:10" x14ac:dyDescent="0.25">
      <c r="A306" s="21">
        <v>41609</v>
      </c>
      <c r="B306">
        <v>666.9</v>
      </c>
      <c r="C306">
        <v>558.6</v>
      </c>
      <c r="D306">
        <v>640.5</v>
      </c>
      <c r="E306">
        <v>12.89</v>
      </c>
      <c r="F306">
        <v>11.44</v>
      </c>
      <c r="G306">
        <v>12.89</v>
      </c>
      <c r="H306">
        <v>48485</v>
      </c>
      <c r="I306">
        <v>30.22</v>
      </c>
      <c r="J306">
        <v>7954.89</v>
      </c>
    </row>
    <row r="307" spans="1:10" x14ac:dyDescent="0.25">
      <c r="A307" s="21">
        <v>41640</v>
      </c>
      <c r="B307">
        <v>672</v>
      </c>
      <c r="C307">
        <v>585</v>
      </c>
      <c r="D307">
        <v>607.04999999999995</v>
      </c>
      <c r="E307">
        <v>12.99</v>
      </c>
      <c r="F307">
        <v>11.97</v>
      </c>
      <c r="G307">
        <v>12.22</v>
      </c>
      <c r="H307">
        <v>31787</v>
      </c>
      <c r="I307">
        <v>19.809999999999999</v>
      </c>
      <c r="J307">
        <v>7539.45</v>
      </c>
    </row>
    <row r="308" spans="1:10" x14ac:dyDescent="0.25">
      <c r="A308" s="21">
        <v>41671</v>
      </c>
      <c r="B308">
        <v>655</v>
      </c>
      <c r="C308">
        <v>593.15</v>
      </c>
      <c r="D308">
        <v>628.29999999999995</v>
      </c>
      <c r="E308">
        <v>12.73</v>
      </c>
      <c r="F308">
        <v>11.78</v>
      </c>
      <c r="G308">
        <v>12.29</v>
      </c>
      <c r="H308">
        <v>17064</v>
      </c>
      <c r="I308">
        <v>10.72</v>
      </c>
      <c r="J308">
        <v>7803.37</v>
      </c>
    </row>
    <row r="309" spans="1:10" x14ac:dyDescent="0.25">
      <c r="A309" s="21">
        <v>41699</v>
      </c>
      <c r="B309">
        <v>714.8</v>
      </c>
      <c r="C309">
        <v>615</v>
      </c>
      <c r="D309">
        <v>691.8</v>
      </c>
      <c r="E309">
        <v>13.62</v>
      </c>
      <c r="F309">
        <v>12.11</v>
      </c>
      <c r="G309">
        <v>13.54</v>
      </c>
      <c r="H309">
        <v>42088</v>
      </c>
      <c r="I309">
        <v>27.9</v>
      </c>
      <c r="J309">
        <v>8592.0300000000007</v>
      </c>
    </row>
    <row r="310" spans="1:10" x14ac:dyDescent="0.25">
      <c r="A310" s="21">
        <v>41730</v>
      </c>
      <c r="B310">
        <v>772.8</v>
      </c>
      <c r="C310">
        <v>665</v>
      </c>
      <c r="D310">
        <v>721.5</v>
      </c>
      <c r="E310">
        <v>13.42</v>
      </c>
      <c r="F310">
        <v>12.45</v>
      </c>
      <c r="G310">
        <v>13.37</v>
      </c>
      <c r="H310">
        <v>51610</v>
      </c>
      <c r="I310">
        <v>36.15</v>
      </c>
      <c r="J310">
        <v>8960.9</v>
      </c>
    </row>
    <row r="311" spans="1:10" x14ac:dyDescent="0.25">
      <c r="A311" s="21">
        <v>41760</v>
      </c>
      <c r="B311">
        <v>844</v>
      </c>
      <c r="C311">
        <v>728.15</v>
      </c>
      <c r="D311">
        <v>825.95</v>
      </c>
      <c r="E311">
        <v>15.4</v>
      </c>
      <c r="F311">
        <v>13.59</v>
      </c>
      <c r="G311">
        <v>15.31</v>
      </c>
      <c r="H311">
        <v>123623</v>
      </c>
      <c r="I311">
        <v>98.4</v>
      </c>
      <c r="J311">
        <v>10258.15</v>
      </c>
    </row>
    <row r="312" spans="1:10" x14ac:dyDescent="0.25">
      <c r="A312" s="21">
        <v>41791</v>
      </c>
      <c r="B312">
        <v>980</v>
      </c>
      <c r="C312">
        <v>800</v>
      </c>
      <c r="D312">
        <v>947.15</v>
      </c>
      <c r="E312">
        <v>17.559999999999999</v>
      </c>
      <c r="F312">
        <v>15.88</v>
      </c>
      <c r="G312">
        <v>17.559999999999999</v>
      </c>
      <c r="H312">
        <v>70439</v>
      </c>
      <c r="I312">
        <v>64.239999999999995</v>
      </c>
      <c r="J312">
        <v>11763.43</v>
      </c>
    </row>
    <row r="313" spans="1:10" x14ac:dyDescent="0.25">
      <c r="A313" s="21">
        <v>41821</v>
      </c>
      <c r="B313">
        <v>999</v>
      </c>
      <c r="C313">
        <v>860</v>
      </c>
      <c r="D313">
        <v>905.6</v>
      </c>
      <c r="E313">
        <v>18.23</v>
      </c>
      <c r="F313">
        <v>16.25</v>
      </c>
      <c r="G313">
        <v>16.79</v>
      </c>
      <c r="H313">
        <v>252757</v>
      </c>
      <c r="I313">
        <v>230.79</v>
      </c>
      <c r="J313">
        <v>11247.39</v>
      </c>
    </row>
    <row r="314" spans="1:10" x14ac:dyDescent="0.25">
      <c r="A314" s="21">
        <v>41852</v>
      </c>
      <c r="B314">
        <v>965.05</v>
      </c>
      <c r="C314">
        <v>868</v>
      </c>
      <c r="D314">
        <v>929.05</v>
      </c>
      <c r="E314">
        <v>17.29</v>
      </c>
      <c r="F314">
        <v>16.03</v>
      </c>
      <c r="G314">
        <v>17.03</v>
      </c>
      <c r="H314">
        <v>196484</v>
      </c>
      <c r="I314">
        <v>177.83</v>
      </c>
      <c r="J314">
        <v>11538.63</v>
      </c>
    </row>
    <row r="315" spans="1:10" x14ac:dyDescent="0.25">
      <c r="A315" s="21">
        <v>41883</v>
      </c>
      <c r="B315">
        <v>1080</v>
      </c>
      <c r="C315">
        <v>911</v>
      </c>
      <c r="D315">
        <v>999.65</v>
      </c>
      <c r="E315">
        <v>19.13</v>
      </c>
      <c r="F315">
        <v>17.100000000000001</v>
      </c>
      <c r="G315">
        <v>18.170000000000002</v>
      </c>
      <c r="H315">
        <v>71323</v>
      </c>
      <c r="I315">
        <v>71.540000000000006</v>
      </c>
      <c r="J315">
        <v>12415.47</v>
      </c>
    </row>
    <row r="316" spans="1:10" x14ac:dyDescent="0.25">
      <c r="A316" s="21">
        <v>41913</v>
      </c>
      <c r="B316">
        <v>1016.55</v>
      </c>
      <c r="C316">
        <v>925.1</v>
      </c>
      <c r="D316">
        <v>954.9</v>
      </c>
      <c r="E316">
        <v>18.25</v>
      </c>
      <c r="F316">
        <v>17.27</v>
      </c>
      <c r="G316">
        <v>17.36</v>
      </c>
      <c r="H316">
        <v>20824</v>
      </c>
      <c r="I316">
        <v>20.34</v>
      </c>
      <c r="J316">
        <v>11859.69</v>
      </c>
    </row>
    <row r="317" spans="1:10" x14ac:dyDescent="0.25">
      <c r="A317" s="21">
        <v>41944</v>
      </c>
      <c r="B317">
        <v>990</v>
      </c>
      <c r="C317">
        <v>920.1</v>
      </c>
      <c r="D317">
        <v>948</v>
      </c>
      <c r="E317">
        <v>17.61</v>
      </c>
      <c r="F317">
        <v>17.059999999999999</v>
      </c>
      <c r="G317">
        <v>17.23</v>
      </c>
      <c r="H317">
        <v>18831</v>
      </c>
      <c r="I317">
        <v>17.940000000000001</v>
      </c>
      <c r="J317">
        <v>11773.99</v>
      </c>
    </row>
    <row r="318" spans="1:10" x14ac:dyDescent="0.25">
      <c r="A318" s="21">
        <v>41974</v>
      </c>
      <c r="B318">
        <v>970</v>
      </c>
      <c r="C318">
        <v>875</v>
      </c>
      <c r="D318">
        <v>897.85</v>
      </c>
      <c r="E318">
        <v>17.14</v>
      </c>
      <c r="F318">
        <v>15.99</v>
      </c>
      <c r="G318">
        <v>16.32</v>
      </c>
      <c r="H318">
        <v>27209</v>
      </c>
      <c r="I318">
        <v>24.9</v>
      </c>
      <c r="J318">
        <v>11151.14</v>
      </c>
    </row>
    <row r="319" spans="1:10" x14ac:dyDescent="0.25">
      <c r="A319" s="21">
        <v>42005</v>
      </c>
      <c r="B319">
        <v>999</v>
      </c>
      <c r="C319">
        <v>865</v>
      </c>
      <c r="D319">
        <v>875</v>
      </c>
      <c r="E319">
        <v>19.8</v>
      </c>
      <c r="F319">
        <v>17.8</v>
      </c>
      <c r="G319">
        <v>17.8</v>
      </c>
      <c r="H319">
        <v>53638</v>
      </c>
      <c r="I319">
        <v>49.88</v>
      </c>
      <c r="J319">
        <v>10867.34</v>
      </c>
    </row>
    <row r="320" spans="1:10" x14ac:dyDescent="0.25">
      <c r="A320" s="21">
        <v>42036</v>
      </c>
      <c r="B320">
        <v>875</v>
      </c>
      <c r="C320">
        <v>780.25</v>
      </c>
      <c r="D320">
        <v>792.75</v>
      </c>
      <c r="E320">
        <v>17.600000000000001</v>
      </c>
      <c r="F320">
        <v>15.97</v>
      </c>
      <c r="G320">
        <v>16.13</v>
      </c>
      <c r="H320">
        <v>96221</v>
      </c>
      <c r="I320">
        <v>79.8</v>
      </c>
      <c r="J320">
        <v>9845.81</v>
      </c>
    </row>
    <row r="321" spans="1:10" x14ac:dyDescent="0.25">
      <c r="A321" s="21">
        <v>42064</v>
      </c>
      <c r="B321">
        <v>828</v>
      </c>
      <c r="C321">
        <v>767</v>
      </c>
      <c r="D321">
        <v>808.25</v>
      </c>
      <c r="E321">
        <v>16.690000000000001</v>
      </c>
      <c r="F321">
        <v>15.71</v>
      </c>
      <c r="G321">
        <v>16.440000000000001</v>
      </c>
      <c r="H321">
        <v>31371</v>
      </c>
      <c r="I321">
        <v>25.02</v>
      </c>
      <c r="J321">
        <v>10038.32</v>
      </c>
    </row>
    <row r="322" spans="1:10" x14ac:dyDescent="0.25">
      <c r="A322" s="21">
        <v>42095</v>
      </c>
      <c r="B322">
        <v>900</v>
      </c>
      <c r="C322">
        <v>745</v>
      </c>
      <c r="D322">
        <v>803</v>
      </c>
      <c r="E322">
        <v>21.21</v>
      </c>
      <c r="F322">
        <v>18.89</v>
      </c>
      <c r="G322">
        <v>19.239999999999998</v>
      </c>
      <c r="H322">
        <v>37967</v>
      </c>
      <c r="I322">
        <v>31.91</v>
      </c>
      <c r="J322">
        <v>9973.1200000000008</v>
      </c>
    </row>
    <row r="323" spans="1:10" x14ac:dyDescent="0.25">
      <c r="A323" s="21">
        <v>42125</v>
      </c>
      <c r="B323">
        <v>865</v>
      </c>
      <c r="C323">
        <v>772.5</v>
      </c>
      <c r="D323">
        <v>837.5</v>
      </c>
      <c r="E323">
        <v>20.18</v>
      </c>
      <c r="F323">
        <v>18.8</v>
      </c>
      <c r="G323">
        <v>20.059999999999999</v>
      </c>
      <c r="H323">
        <v>21346</v>
      </c>
      <c r="I323">
        <v>17.48</v>
      </c>
      <c r="J323">
        <v>10401.6</v>
      </c>
    </row>
    <row r="324" spans="1:10" x14ac:dyDescent="0.25">
      <c r="A324" s="21">
        <v>42156</v>
      </c>
      <c r="B324">
        <v>918</v>
      </c>
      <c r="C324">
        <v>790</v>
      </c>
      <c r="D324">
        <v>901.25</v>
      </c>
      <c r="E324">
        <v>21.59</v>
      </c>
      <c r="F324">
        <v>19.010000000000002</v>
      </c>
      <c r="G324">
        <v>21.59</v>
      </c>
      <c r="H324">
        <v>32043</v>
      </c>
      <c r="I324">
        <v>26.89</v>
      </c>
      <c r="J324">
        <v>11193.36</v>
      </c>
    </row>
    <row r="325" spans="1:10" x14ac:dyDescent="0.25">
      <c r="A325" s="21">
        <v>42186</v>
      </c>
      <c r="B325">
        <v>980</v>
      </c>
      <c r="C325">
        <v>846</v>
      </c>
      <c r="D325">
        <v>924.5</v>
      </c>
      <c r="E325">
        <v>23.67</v>
      </c>
      <c r="F325">
        <v>21.25</v>
      </c>
      <c r="G325">
        <v>23.01</v>
      </c>
      <c r="H325">
        <v>76370</v>
      </c>
      <c r="I325">
        <v>70.03</v>
      </c>
      <c r="J325">
        <v>11482.12</v>
      </c>
    </row>
    <row r="326" spans="1:10" x14ac:dyDescent="0.25">
      <c r="A326" s="21">
        <v>42217</v>
      </c>
      <c r="B326">
        <v>1032.5</v>
      </c>
      <c r="C326">
        <v>820</v>
      </c>
      <c r="D326">
        <v>892.5</v>
      </c>
      <c r="E326">
        <v>24.78</v>
      </c>
      <c r="F326">
        <v>20.87</v>
      </c>
      <c r="G326">
        <v>22.21</v>
      </c>
      <c r="H326">
        <v>52571</v>
      </c>
      <c r="I326">
        <v>50.36</v>
      </c>
      <c r="J326">
        <v>11084.69</v>
      </c>
    </row>
    <row r="327" spans="1:10" x14ac:dyDescent="0.25">
      <c r="A327" s="21">
        <v>42248</v>
      </c>
      <c r="B327">
        <v>889</v>
      </c>
      <c r="C327">
        <v>840</v>
      </c>
      <c r="D327">
        <v>878.75</v>
      </c>
      <c r="E327">
        <v>21.87</v>
      </c>
      <c r="F327">
        <v>21.01</v>
      </c>
      <c r="G327">
        <v>21.87</v>
      </c>
      <c r="H327">
        <v>17875</v>
      </c>
      <c r="I327">
        <v>15.46</v>
      </c>
      <c r="J327">
        <v>10913.92</v>
      </c>
    </row>
    <row r="328" spans="1:10" x14ac:dyDescent="0.25">
      <c r="A328" s="21">
        <v>42278</v>
      </c>
      <c r="B328">
        <v>994</v>
      </c>
      <c r="C328">
        <v>835.5</v>
      </c>
      <c r="D328">
        <v>937.25</v>
      </c>
      <c r="E328">
        <v>24.46</v>
      </c>
      <c r="F328">
        <v>22.1</v>
      </c>
      <c r="G328">
        <v>24.39</v>
      </c>
      <c r="H328">
        <v>31296</v>
      </c>
      <c r="I328">
        <v>28.24</v>
      </c>
      <c r="J328">
        <v>11640.48</v>
      </c>
    </row>
    <row r="329" spans="1:10" x14ac:dyDescent="0.25">
      <c r="A329" s="21">
        <v>42309</v>
      </c>
      <c r="B329">
        <v>960</v>
      </c>
      <c r="C329">
        <v>902</v>
      </c>
      <c r="D329">
        <v>904.25</v>
      </c>
      <c r="E329">
        <v>24.59</v>
      </c>
      <c r="F329">
        <v>23.53</v>
      </c>
      <c r="G329">
        <v>23.53</v>
      </c>
      <c r="H329">
        <v>15760</v>
      </c>
      <c r="I329">
        <v>14.73</v>
      </c>
      <c r="J329">
        <v>11230.62</v>
      </c>
    </row>
    <row r="330" spans="1:10" x14ac:dyDescent="0.25">
      <c r="A330" s="21">
        <v>42339</v>
      </c>
      <c r="B330">
        <v>979.5</v>
      </c>
      <c r="C330">
        <v>878</v>
      </c>
      <c r="D330">
        <v>969</v>
      </c>
      <c r="E330">
        <v>25.22</v>
      </c>
      <c r="F330">
        <v>23.19</v>
      </c>
      <c r="G330">
        <v>25.22</v>
      </c>
      <c r="H330">
        <v>17473</v>
      </c>
      <c r="I330">
        <v>16.27</v>
      </c>
      <c r="J330">
        <v>12034.81</v>
      </c>
    </row>
    <row r="331" spans="1:10" x14ac:dyDescent="0.25">
      <c r="A331" s="21">
        <v>42370</v>
      </c>
      <c r="B331">
        <v>978</v>
      </c>
      <c r="C331">
        <v>840</v>
      </c>
      <c r="D331">
        <v>854.5</v>
      </c>
      <c r="E331">
        <v>25.2</v>
      </c>
      <c r="F331">
        <v>21.96</v>
      </c>
      <c r="G331">
        <v>22.2</v>
      </c>
      <c r="H331">
        <v>16303</v>
      </c>
      <c r="I331">
        <v>14.79</v>
      </c>
      <c r="J331">
        <v>10612.74</v>
      </c>
    </row>
    <row r="332" spans="1:10" x14ac:dyDescent="0.25">
      <c r="A332" s="21">
        <v>42401</v>
      </c>
      <c r="B332">
        <v>889</v>
      </c>
      <c r="C332">
        <v>762</v>
      </c>
      <c r="D332">
        <v>822</v>
      </c>
      <c r="E332">
        <v>22.94</v>
      </c>
      <c r="F332">
        <v>20.399999999999999</v>
      </c>
      <c r="G332">
        <v>21.36</v>
      </c>
      <c r="H332">
        <v>8826</v>
      </c>
      <c r="I332">
        <v>7.2</v>
      </c>
      <c r="J332">
        <v>10209.09</v>
      </c>
    </row>
    <row r="333" spans="1:10" x14ac:dyDescent="0.25">
      <c r="A333" s="21">
        <v>42430</v>
      </c>
      <c r="B333">
        <v>880</v>
      </c>
      <c r="C333">
        <v>830</v>
      </c>
      <c r="D333">
        <v>851.5</v>
      </c>
      <c r="E333">
        <v>22.72</v>
      </c>
      <c r="F333">
        <v>21.78</v>
      </c>
      <c r="G333">
        <v>22.12</v>
      </c>
      <c r="H333">
        <v>7590</v>
      </c>
      <c r="I333">
        <v>6.45</v>
      </c>
      <c r="J333">
        <v>10575.48</v>
      </c>
    </row>
    <row r="334" spans="1:10" x14ac:dyDescent="0.25">
      <c r="A334" s="21">
        <v>42461</v>
      </c>
      <c r="B334">
        <v>1175</v>
      </c>
      <c r="C334">
        <v>844.25</v>
      </c>
      <c r="D334">
        <v>1099.5</v>
      </c>
      <c r="E334">
        <v>28.05</v>
      </c>
      <c r="F334">
        <v>21.32</v>
      </c>
      <c r="G334">
        <v>26.67</v>
      </c>
      <c r="H334">
        <v>77786</v>
      </c>
      <c r="I334">
        <v>83.66</v>
      </c>
      <c r="J334">
        <v>13655.59</v>
      </c>
    </row>
    <row r="335" spans="1:10" x14ac:dyDescent="0.25">
      <c r="A335" s="21">
        <v>42491</v>
      </c>
      <c r="B335">
        <v>1172</v>
      </c>
      <c r="C335">
        <v>1079.75</v>
      </c>
      <c r="D335">
        <v>1102</v>
      </c>
      <c r="E335">
        <v>27.72</v>
      </c>
      <c r="F335">
        <v>26.54</v>
      </c>
      <c r="G335">
        <v>26.73</v>
      </c>
      <c r="H335">
        <v>22577</v>
      </c>
      <c r="I335">
        <v>25.3</v>
      </c>
      <c r="J335">
        <v>13686.64</v>
      </c>
    </row>
    <row r="336" spans="1:10" x14ac:dyDescent="0.25">
      <c r="A336" s="21">
        <v>42522</v>
      </c>
      <c r="B336">
        <v>1207.9000000000001</v>
      </c>
      <c r="C336">
        <v>1092.5</v>
      </c>
      <c r="D336">
        <v>1178.05</v>
      </c>
      <c r="E336">
        <v>28.58</v>
      </c>
      <c r="F336">
        <v>26.75</v>
      </c>
      <c r="G336">
        <v>28.58</v>
      </c>
      <c r="H336">
        <v>28079</v>
      </c>
      <c r="I336">
        <v>32.46</v>
      </c>
      <c r="J336">
        <v>14631.17</v>
      </c>
    </row>
    <row r="337" spans="1:10" x14ac:dyDescent="0.25">
      <c r="A337" s="21">
        <v>42552</v>
      </c>
      <c r="B337">
        <v>1294</v>
      </c>
      <c r="C337">
        <v>1110</v>
      </c>
      <c r="D337">
        <v>1164.8499999999999</v>
      </c>
      <c r="E337">
        <v>28.2</v>
      </c>
      <c r="F337">
        <v>25.47</v>
      </c>
      <c r="G337">
        <v>26.52</v>
      </c>
      <c r="H337">
        <v>43927</v>
      </c>
      <c r="I337">
        <v>53.46</v>
      </c>
      <c r="J337">
        <v>14467.23</v>
      </c>
    </row>
    <row r="338" spans="1:10" x14ac:dyDescent="0.25">
      <c r="A338" s="21">
        <v>42583</v>
      </c>
      <c r="B338">
        <v>1176.5</v>
      </c>
      <c r="C338">
        <v>1110</v>
      </c>
      <c r="D338">
        <v>1160.7</v>
      </c>
      <c r="E338">
        <v>26.43</v>
      </c>
      <c r="F338">
        <v>25.41</v>
      </c>
      <c r="G338">
        <v>26.43</v>
      </c>
      <c r="H338">
        <v>61126</v>
      </c>
      <c r="I338">
        <v>70.349999999999994</v>
      </c>
      <c r="J338">
        <v>14415.69</v>
      </c>
    </row>
    <row r="339" spans="1:10" x14ac:dyDescent="0.25">
      <c r="A339" s="21">
        <v>42614</v>
      </c>
      <c r="B339">
        <v>1226.75</v>
      </c>
      <c r="C339">
        <v>1140</v>
      </c>
      <c r="D339">
        <v>1188.1500000000001</v>
      </c>
      <c r="E339">
        <v>27.77</v>
      </c>
      <c r="F339">
        <v>26.37</v>
      </c>
      <c r="G339">
        <v>27.05</v>
      </c>
      <c r="H339">
        <v>22934</v>
      </c>
      <c r="I339">
        <v>27.57</v>
      </c>
      <c r="J339">
        <v>14756.61</v>
      </c>
    </row>
    <row r="340" spans="1:10" x14ac:dyDescent="0.25">
      <c r="A340" s="21">
        <v>42644</v>
      </c>
      <c r="B340">
        <v>1425</v>
      </c>
      <c r="C340">
        <v>1205</v>
      </c>
      <c r="D340">
        <v>1382.3</v>
      </c>
      <c r="E340">
        <v>29.52</v>
      </c>
      <c r="F340">
        <v>27</v>
      </c>
      <c r="G340">
        <v>29.47</v>
      </c>
      <c r="H340">
        <v>35206</v>
      </c>
      <c r="I340">
        <v>47.52</v>
      </c>
      <c r="J340">
        <v>17167.919999999998</v>
      </c>
    </row>
    <row r="341" spans="1:10" x14ac:dyDescent="0.25">
      <c r="A341" s="21">
        <v>42675</v>
      </c>
      <c r="B341">
        <v>1423.85</v>
      </c>
      <c r="C341">
        <v>1214.8</v>
      </c>
      <c r="D341">
        <v>1332.65</v>
      </c>
      <c r="E341">
        <v>29.84</v>
      </c>
      <c r="F341">
        <v>27.4</v>
      </c>
      <c r="G341">
        <v>28.41</v>
      </c>
      <c r="H341">
        <v>15033</v>
      </c>
      <c r="I341">
        <v>20.16</v>
      </c>
      <c r="J341">
        <v>16551.27</v>
      </c>
    </row>
    <row r="342" spans="1:10" x14ac:dyDescent="0.25">
      <c r="A342" s="21">
        <v>42705</v>
      </c>
      <c r="B342">
        <v>1431</v>
      </c>
      <c r="C342">
        <v>1292</v>
      </c>
      <c r="D342">
        <v>1304.55</v>
      </c>
      <c r="E342">
        <v>29.03</v>
      </c>
      <c r="F342">
        <v>27.61</v>
      </c>
      <c r="G342">
        <v>27.81</v>
      </c>
      <c r="H342">
        <v>8846</v>
      </c>
      <c r="I342">
        <v>11.83</v>
      </c>
      <c r="J342">
        <v>16202.28</v>
      </c>
    </row>
    <row r="343" spans="1:10" x14ac:dyDescent="0.25">
      <c r="A343" s="21">
        <v>42736</v>
      </c>
      <c r="B343">
        <v>1450</v>
      </c>
      <c r="C343">
        <v>1290</v>
      </c>
      <c r="D343">
        <v>1408.9</v>
      </c>
      <c r="E343">
        <v>27.19</v>
      </c>
      <c r="F343">
        <v>25.14</v>
      </c>
      <c r="G343">
        <v>26.84</v>
      </c>
      <c r="H343">
        <v>9110</v>
      </c>
      <c r="I343">
        <v>12.68</v>
      </c>
      <c r="J343">
        <v>17498.28</v>
      </c>
    </row>
    <row r="344" spans="1:10" x14ac:dyDescent="0.25">
      <c r="A344" s="21">
        <v>42767</v>
      </c>
      <c r="B344">
        <v>1452.05</v>
      </c>
      <c r="C344">
        <v>1365</v>
      </c>
      <c r="D344">
        <v>1379.4</v>
      </c>
      <c r="E344">
        <v>27.58</v>
      </c>
      <c r="F344">
        <v>26.01</v>
      </c>
      <c r="G344">
        <v>26.28</v>
      </c>
      <c r="H344">
        <v>8261</v>
      </c>
      <c r="I344">
        <v>11.57</v>
      </c>
      <c r="J344">
        <v>17131.900000000001</v>
      </c>
    </row>
    <row r="345" spans="1:10" x14ac:dyDescent="0.25">
      <c r="A345" s="21">
        <v>42795</v>
      </c>
      <c r="B345">
        <v>1486</v>
      </c>
      <c r="C345">
        <v>1322</v>
      </c>
      <c r="D345">
        <v>1475.45</v>
      </c>
      <c r="E345">
        <v>28.15</v>
      </c>
      <c r="F345">
        <v>26.06</v>
      </c>
      <c r="G345">
        <v>28.11</v>
      </c>
      <c r="H345">
        <v>29097</v>
      </c>
      <c r="I345">
        <v>40.479999999999997</v>
      </c>
      <c r="J345">
        <v>18324.82</v>
      </c>
    </row>
    <row r="346" spans="1:10" x14ac:dyDescent="0.25">
      <c r="A346" s="21">
        <v>42826</v>
      </c>
      <c r="B346">
        <v>1984.2</v>
      </c>
      <c r="C346">
        <v>1407</v>
      </c>
      <c r="D346">
        <v>1811.75</v>
      </c>
      <c r="E346">
        <v>33.630000000000003</v>
      </c>
      <c r="F346">
        <v>25.94</v>
      </c>
      <c r="G346">
        <v>32.69</v>
      </c>
      <c r="H346">
        <v>60068</v>
      </c>
      <c r="I346">
        <v>107.18</v>
      </c>
      <c r="J346">
        <v>22501.61</v>
      </c>
    </row>
    <row r="347" spans="1:10" x14ac:dyDescent="0.25">
      <c r="A347" s="21">
        <v>42856</v>
      </c>
      <c r="B347">
        <v>1899.7</v>
      </c>
      <c r="C347">
        <v>1715</v>
      </c>
      <c r="D347">
        <v>1873.55</v>
      </c>
      <c r="E347">
        <v>33.81</v>
      </c>
      <c r="F347">
        <v>32.270000000000003</v>
      </c>
      <c r="G347">
        <v>33.81</v>
      </c>
      <c r="H347">
        <v>20512</v>
      </c>
      <c r="I347">
        <v>37.57</v>
      </c>
      <c r="J347">
        <v>23269.15</v>
      </c>
    </row>
    <row r="348" spans="1:10" x14ac:dyDescent="0.25">
      <c r="A348" s="21">
        <v>42887</v>
      </c>
      <c r="B348">
        <v>2545</v>
      </c>
      <c r="C348">
        <v>1870</v>
      </c>
      <c r="D348">
        <v>2347.6</v>
      </c>
      <c r="E348">
        <v>43.18</v>
      </c>
      <c r="F348">
        <v>34.020000000000003</v>
      </c>
      <c r="G348">
        <v>42.36</v>
      </c>
      <c r="H348">
        <v>81179</v>
      </c>
      <c r="I348">
        <v>168.78</v>
      </c>
      <c r="J348">
        <v>29156.77</v>
      </c>
    </row>
    <row r="349" spans="1:10" x14ac:dyDescent="0.25">
      <c r="A349" s="21">
        <v>42917</v>
      </c>
      <c r="B349">
        <v>2434.0500000000002</v>
      </c>
      <c r="C349">
        <v>2066</v>
      </c>
      <c r="D349">
        <v>2097</v>
      </c>
      <c r="E349">
        <v>41.04</v>
      </c>
      <c r="F349">
        <v>36.51</v>
      </c>
      <c r="G349">
        <v>36.520000000000003</v>
      </c>
      <c r="H349">
        <v>42829</v>
      </c>
      <c r="I349">
        <v>93.14</v>
      </c>
      <c r="J349">
        <v>26047.74</v>
      </c>
    </row>
    <row r="350" spans="1:10" x14ac:dyDescent="0.25">
      <c r="A350" s="21">
        <v>42948</v>
      </c>
      <c r="B350">
        <v>2175.8000000000002</v>
      </c>
      <c r="C350">
        <v>1890</v>
      </c>
      <c r="D350">
        <v>1987.6</v>
      </c>
      <c r="E350">
        <v>37.42</v>
      </c>
      <c r="F350">
        <v>33.840000000000003</v>
      </c>
      <c r="G350">
        <v>34.61</v>
      </c>
      <c r="H350">
        <v>15854</v>
      </c>
      <c r="I350">
        <v>31.71</v>
      </c>
      <c r="J350">
        <v>24688.83</v>
      </c>
    </row>
    <row r="351" spans="1:10" x14ac:dyDescent="0.25">
      <c r="A351" s="21">
        <v>42979</v>
      </c>
      <c r="B351">
        <v>2145</v>
      </c>
      <c r="C351">
        <v>1922.05</v>
      </c>
      <c r="D351">
        <v>2038.9</v>
      </c>
      <c r="E351">
        <v>36.82</v>
      </c>
      <c r="F351">
        <v>34.57</v>
      </c>
      <c r="G351">
        <v>35.51</v>
      </c>
      <c r="H351">
        <v>18502</v>
      </c>
      <c r="I351">
        <v>37.299999999999997</v>
      </c>
      <c r="J351">
        <v>25326.05</v>
      </c>
    </row>
    <row r="352" spans="1:10" x14ac:dyDescent="0.25">
      <c r="A352" s="21">
        <v>43009</v>
      </c>
      <c r="B352">
        <v>2160</v>
      </c>
      <c r="C352">
        <v>1980</v>
      </c>
      <c r="D352">
        <v>2081.75</v>
      </c>
      <c r="E352">
        <v>35.340000000000003</v>
      </c>
      <c r="F352">
        <v>32.67</v>
      </c>
      <c r="G352">
        <v>34.21</v>
      </c>
      <c r="H352">
        <v>7491</v>
      </c>
      <c r="I352">
        <v>15.4</v>
      </c>
      <c r="J352">
        <v>25858.31</v>
      </c>
    </row>
    <row r="353" spans="1:10" x14ac:dyDescent="0.25">
      <c r="A353" s="21">
        <v>43040</v>
      </c>
      <c r="B353">
        <v>2207</v>
      </c>
      <c r="C353">
        <v>1866.7</v>
      </c>
      <c r="D353">
        <v>1964.1</v>
      </c>
      <c r="E353">
        <v>33.33</v>
      </c>
      <c r="F353">
        <v>30.79</v>
      </c>
      <c r="G353">
        <v>32.28</v>
      </c>
      <c r="H353">
        <v>70421</v>
      </c>
      <c r="I353">
        <v>142.62</v>
      </c>
      <c r="J353">
        <v>24396.93</v>
      </c>
    </row>
    <row r="354" spans="1:10" x14ac:dyDescent="0.25">
      <c r="A354" s="21">
        <v>43070</v>
      </c>
      <c r="B354">
        <v>2069.9499999999998</v>
      </c>
      <c r="C354">
        <v>1935</v>
      </c>
      <c r="D354">
        <v>2052.4499999999998</v>
      </c>
      <c r="E354">
        <v>33.729999999999997</v>
      </c>
      <c r="F354">
        <v>31.89</v>
      </c>
      <c r="G354">
        <v>33.729999999999997</v>
      </c>
      <c r="H354">
        <v>63303</v>
      </c>
      <c r="I354">
        <v>126.95</v>
      </c>
      <c r="J354">
        <v>25494.36</v>
      </c>
    </row>
    <row r="355" spans="1:10" x14ac:dyDescent="0.25">
      <c r="A355" s="21">
        <v>43101</v>
      </c>
      <c r="B355">
        <v>2207.85</v>
      </c>
      <c r="C355">
        <v>1909</v>
      </c>
      <c r="D355">
        <v>1967.65</v>
      </c>
      <c r="E355">
        <v>35.130000000000003</v>
      </c>
      <c r="F355">
        <v>31.31</v>
      </c>
      <c r="G355">
        <v>31.53</v>
      </c>
      <c r="H355">
        <v>52940</v>
      </c>
      <c r="I355">
        <v>111.38</v>
      </c>
      <c r="J355">
        <v>24441.03</v>
      </c>
    </row>
    <row r="356" spans="1:10" x14ac:dyDescent="0.25">
      <c r="A356" s="21">
        <v>43132</v>
      </c>
      <c r="B356">
        <v>2020.75</v>
      </c>
      <c r="C356">
        <v>1849.55</v>
      </c>
      <c r="D356">
        <v>1983.5</v>
      </c>
      <c r="E356">
        <v>32.04</v>
      </c>
      <c r="F356">
        <v>29.74</v>
      </c>
      <c r="G356">
        <v>31.03</v>
      </c>
      <c r="H356">
        <v>26008</v>
      </c>
      <c r="I356">
        <v>50.32</v>
      </c>
      <c r="J356">
        <v>24053.279999999999</v>
      </c>
    </row>
    <row r="357" spans="1:10" x14ac:dyDescent="0.25">
      <c r="A357" s="21">
        <v>43160</v>
      </c>
      <c r="B357">
        <v>2019.85</v>
      </c>
      <c r="C357">
        <v>1867.25</v>
      </c>
      <c r="D357">
        <v>1996.6</v>
      </c>
      <c r="E357">
        <v>30.29</v>
      </c>
      <c r="F357">
        <v>28.42</v>
      </c>
      <c r="G357">
        <v>30.23</v>
      </c>
      <c r="H357">
        <v>24709</v>
      </c>
      <c r="I357">
        <v>48.43</v>
      </c>
      <c r="J357">
        <v>24212.14</v>
      </c>
    </row>
    <row r="358" spans="1:10" x14ac:dyDescent="0.25">
      <c r="A358" s="21">
        <v>43191</v>
      </c>
      <c r="B358">
        <v>2139.0500000000002</v>
      </c>
      <c r="C358">
        <v>1981</v>
      </c>
      <c r="D358">
        <v>2115</v>
      </c>
      <c r="E358">
        <v>32.020000000000003</v>
      </c>
      <c r="F358">
        <v>30.19</v>
      </c>
      <c r="G358">
        <v>32.020000000000003</v>
      </c>
      <c r="H358">
        <v>19557</v>
      </c>
      <c r="I358">
        <v>40.22</v>
      </c>
      <c r="J358">
        <v>25647.94</v>
      </c>
    </row>
    <row r="359" spans="1:10" x14ac:dyDescent="0.25">
      <c r="A359" s="21">
        <v>43221</v>
      </c>
      <c r="B359">
        <v>2130</v>
      </c>
      <c r="C359">
        <v>1930</v>
      </c>
      <c r="D359">
        <v>1978.95</v>
      </c>
      <c r="E359">
        <v>32.15</v>
      </c>
      <c r="F359">
        <v>29.44</v>
      </c>
      <c r="G359">
        <v>29.96</v>
      </c>
      <c r="H359">
        <v>9248</v>
      </c>
      <c r="I359">
        <v>18.760000000000002</v>
      </c>
      <c r="J359">
        <v>23998.1</v>
      </c>
    </row>
    <row r="360" spans="1:10" x14ac:dyDescent="0.25">
      <c r="A360" s="21">
        <v>43252</v>
      </c>
      <c r="B360">
        <v>1980</v>
      </c>
      <c r="C360">
        <v>1850</v>
      </c>
      <c r="D360">
        <v>1857.75</v>
      </c>
      <c r="E360">
        <v>29.43</v>
      </c>
      <c r="F360">
        <v>28.01</v>
      </c>
      <c r="G360">
        <v>28.13</v>
      </c>
      <c r="H360">
        <v>9133</v>
      </c>
      <c r="I360">
        <v>17.489999999999998</v>
      </c>
      <c r="J360">
        <v>22528.35</v>
      </c>
    </row>
    <row r="361" spans="1:10" x14ac:dyDescent="0.25">
      <c r="A361" s="21">
        <v>43282</v>
      </c>
      <c r="B361">
        <v>1967.9</v>
      </c>
      <c r="C361">
        <v>1650</v>
      </c>
      <c r="D361">
        <v>1788.75</v>
      </c>
      <c r="E361">
        <v>29.01</v>
      </c>
      <c r="F361">
        <v>24.63</v>
      </c>
      <c r="G361">
        <v>26.57</v>
      </c>
      <c r="H361">
        <v>9169</v>
      </c>
      <c r="I361">
        <v>16.579999999999998</v>
      </c>
      <c r="J361">
        <v>21694.27</v>
      </c>
    </row>
    <row r="362" spans="1:10" x14ac:dyDescent="0.25">
      <c r="A362" s="21">
        <v>43313</v>
      </c>
      <c r="B362">
        <v>1875.7</v>
      </c>
      <c r="C362">
        <v>1737.05</v>
      </c>
      <c r="D362">
        <v>1786.55</v>
      </c>
      <c r="E362">
        <v>27.52</v>
      </c>
      <c r="F362">
        <v>26.03</v>
      </c>
      <c r="G362">
        <v>26.53</v>
      </c>
      <c r="H362">
        <v>12401</v>
      </c>
      <c r="I362">
        <v>22.25</v>
      </c>
      <c r="J362">
        <v>21667.59</v>
      </c>
    </row>
    <row r="363" spans="1:10" x14ac:dyDescent="0.25">
      <c r="A363" s="21">
        <v>43344</v>
      </c>
      <c r="B363">
        <v>1800</v>
      </c>
      <c r="C363">
        <v>1436.05</v>
      </c>
      <c r="D363">
        <v>1441.5</v>
      </c>
      <c r="E363">
        <v>26.46</v>
      </c>
      <c r="F363">
        <v>21.41</v>
      </c>
      <c r="G363">
        <v>21.41</v>
      </c>
      <c r="H363">
        <v>12333</v>
      </c>
      <c r="I363">
        <v>20.32</v>
      </c>
      <c r="J363">
        <v>17482.759999999998</v>
      </c>
    </row>
    <row r="364" spans="1:10" x14ac:dyDescent="0.25">
      <c r="A364" s="21">
        <v>43374</v>
      </c>
      <c r="B364">
        <v>1600</v>
      </c>
      <c r="C364">
        <v>1320</v>
      </c>
      <c r="D364">
        <v>1437.35</v>
      </c>
      <c r="E364">
        <v>22.57</v>
      </c>
      <c r="F364">
        <v>19.190000000000001</v>
      </c>
      <c r="G364">
        <v>20.87</v>
      </c>
      <c r="H364">
        <v>20873</v>
      </c>
      <c r="I364">
        <v>30.47</v>
      </c>
      <c r="J364">
        <v>17432.43</v>
      </c>
    </row>
    <row r="365" spans="1:10" x14ac:dyDescent="0.25">
      <c r="A365" s="21">
        <v>43405</v>
      </c>
      <c r="B365">
        <v>1545</v>
      </c>
      <c r="C365">
        <v>1402.8</v>
      </c>
      <c r="D365">
        <v>1445.6</v>
      </c>
      <c r="E365">
        <v>22.09</v>
      </c>
      <c r="F365">
        <v>20.63</v>
      </c>
      <c r="G365">
        <v>20.99</v>
      </c>
      <c r="H365">
        <v>4249</v>
      </c>
      <c r="I365">
        <v>6.27</v>
      </c>
      <c r="J365">
        <v>17533.52</v>
      </c>
    </row>
    <row r="366" spans="1:10" x14ac:dyDescent="0.25">
      <c r="A366" s="21">
        <v>43435</v>
      </c>
      <c r="B366">
        <v>1545</v>
      </c>
      <c r="C366">
        <v>1400</v>
      </c>
      <c r="D366">
        <v>1524.5</v>
      </c>
      <c r="E366">
        <v>22.14</v>
      </c>
      <c r="F366">
        <v>20.49</v>
      </c>
      <c r="G366">
        <v>22.14</v>
      </c>
      <c r="H366">
        <v>175001</v>
      </c>
      <c r="I366">
        <v>259.88</v>
      </c>
      <c r="J366">
        <v>18490.490000000002</v>
      </c>
    </row>
    <row r="367" spans="1:10" x14ac:dyDescent="0.25">
      <c r="A367" s="21">
        <v>43466</v>
      </c>
      <c r="B367">
        <v>1649</v>
      </c>
      <c r="C367">
        <v>1412</v>
      </c>
      <c r="D367">
        <v>1416.25</v>
      </c>
      <c r="E367">
        <v>23.16</v>
      </c>
      <c r="F367">
        <v>20.51</v>
      </c>
      <c r="G367">
        <v>20.54</v>
      </c>
      <c r="H367">
        <v>35172</v>
      </c>
      <c r="I367">
        <v>52.48</v>
      </c>
      <c r="J367">
        <v>17177.53</v>
      </c>
    </row>
    <row r="368" spans="1:10" x14ac:dyDescent="0.25">
      <c r="A368" s="21">
        <v>43497</v>
      </c>
      <c r="B368">
        <v>1466</v>
      </c>
      <c r="C368">
        <v>1256.3499999999999</v>
      </c>
      <c r="D368">
        <v>1292.25</v>
      </c>
      <c r="E368">
        <v>20.54</v>
      </c>
      <c r="F368">
        <v>18.399999999999999</v>
      </c>
      <c r="G368">
        <v>18.739999999999998</v>
      </c>
      <c r="H368">
        <v>30362</v>
      </c>
      <c r="I368">
        <v>40.770000000000003</v>
      </c>
      <c r="J368">
        <v>15673.55</v>
      </c>
    </row>
    <row r="369" spans="1:10" x14ac:dyDescent="0.25">
      <c r="A369" s="21">
        <v>43525</v>
      </c>
      <c r="B369">
        <v>1541</v>
      </c>
      <c r="C369">
        <v>1318</v>
      </c>
      <c r="D369">
        <v>1406.45</v>
      </c>
      <c r="E369">
        <v>22.28</v>
      </c>
      <c r="F369">
        <v>19.690000000000001</v>
      </c>
      <c r="G369">
        <v>20.399999999999999</v>
      </c>
      <c r="H369">
        <v>27655</v>
      </c>
      <c r="I369">
        <v>39.590000000000003</v>
      </c>
      <c r="J369">
        <v>17058.669999999998</v>
      </c>
    </row>
    <row r="370" spans="1:10" x14ac:dyDescent="0.25">
      <c r="A370" s="21">
        <v>43556</v>
      </c>
      <c r="B370">
        <v>1450</v>
      </c>
      <c r="C370">
        <v>1371</v>
      </c>
      <c r="D370">
        <v>1389.35</v>
      </c>
      <c r="E370">
        <v>21.25</v>
      </c>
      <c r="F370">
        <v>20.239999999999998</v>
      </c>
      <c r="G370">
        <v>20.45</v>
      </c>
      <c r="H370">
        <v>3445</v>
      </c>
      <c r="I370">
        <v>4.8499999999999996</v>
      </c>
      <c r="J370">
        <v>16851.27</v>
      </c>
    </row>
    <row r="371" spans="1:10" x14ac:dyDescent="0.25">
      <c r="A371" s="21">
        <v>43586</v>
      </c>
      <c r="B371">
        <v>1449.95</v>
      </c>
      <c r="C371">
        <v>1300</v>
      </c>
      <c r="D371">
        <v>1412.2</v>
      </c>
      <c r="E371">
        <v>20.85</v>
      </c>
      <c r="F371">
        <v>19.190000000000001</v>
      </c>
      <c r="G371">
        <v>20.78</v>
      </c>
      <c r="H371">
        <v>3745</v>
      </c>
      <c r="I371">
        <v>5.09</v>
      </c>
      <c r="J371">
        <v>17128.41</v>
      </c>
    </row>
    <row r="372" spans="1:10" x14ac:dyDescent="0.25">
      <c r="A372" s="21">
        <v>43617</v>
      </c>
      <c r="B372">
        <v>1455.45</v>
      </c>
      <c r="C372">
        <v>1340</v>
      </c>
      <c r="D372">
        <v>1398</v>
      </c>
      <c r="E372">
        <v>21.18</v>
      </c>
      <c r="F372">
        <v>19.940000000000001</v>
      </c>
      <c r="G372">
        <v>20.57</v>
      </c>
      <c r="H372">
        <v>6062</v>
      </c>
      <c r="I372">
        <v>8.5</v>
      </c>
      <c r="J372">
        <v>16956.18</v>
      </c>
    </row>
    <row r="373" spans="1:10" x14ac:dyDescent="0.25">
      <c r="A373" s="21">
        <v>43647</v>
      </c>
      <c r="B373">
        <v>1415</v>
      </c>
      <c r="C373">
        <v>1038</v>
      </c>
      <c r="D373">
        <v>1047.55</v>
      </c>
      <c r="E373">
        <v>22.44</v>
      </c>
      <c r="F373">
        <v>16.66</v>
      </c>
      <c r="G373">
        <v>16.66</v>
      </c>
      <c r="H373">
        <v>7368</v>
      </c>
      <c r="I373">
        <v>9.23</v>
      </c>
      <c r="J373">
        <v>12705.61</v>
      </c>
    </row>
    <row r="374" spans="1:10" x14ac:dyDescent="0.25">
      <c r="A374" s="21">
        <v>43678</v>
      </c>
      <c r="B374">
        <v>1210</v>
      </c>
      <c r="C374">
        <v>1031.2</v>
      </c>
      <c r="D374">
        <v>1179.05</v>
      </c>
      <c r="E374">
        <v>18.89</v>
      </c>
      <c r="F374">
        <v>16.55</v>
      </c>
      <c r="G374">
        <v>18.75</v>
      </c>
      <c r="H374">
        <v>5190</v>
      </c>
      <c r="I374">
        <v>5.64</v>
      </c>
      <c r="J374">
        <v>14303.1</v>
      </c>
    </row>
    <row r="375" spans="1:10" x14ac:dyDescent="0.25">
      <c r="A375" s="21">
        <v>43709</v>
      </c>
      <c r="B375">
        <v>1237.25</v>
      </c>
      <c r="C375">
        <v>1120</v>
      </c>
      <c r="D375">
        <v>1159.95</v>
      </c>
      <c r="E375">
        <v>19.41</v>
      </c>
      <c r="F375">
        <v>17.82</v>
      </c>
      <c r="G375">
        <v>18.45</v>
      </c>
      <c r="H375">
        <v>11210</v>
      </c>
      <c r="I375">
        <v>13.44</v>
      </c>
      <c r="J375">
        <v>14071.4</v>
      </c>
    </row>
    <row r="376" spans="1:10" x14ac:dyDescent="0.25">
      <c r="A376" s="21">
        <v>43739</v>
      </c>
      <c r="B376">
        <v>1198</v>
      </c>
      <c r="C376">
        <v>1080</v>
      </c>
      <c r="D376">
        <v>1138</v>
      </c>
      <c r="E376">
        <v>18.829999999999998</v>
      </c>
      <c r="F376">
        <v>17.55</v>
      </c>
      <c r="G376">
        <v>18.09</v>
      </c>
      <c r="H376">
        <v>113141</v>
      </c>
      <c r="I376">
        <v>127.74</v>
      </c>
      <c r="J376">
        <v>13805.12</v>
      </c>
    </row>
    <row r="377" spans="1:10" x14ac:dyDescent="0.25">
      <c r="A377" s="21">
        <v>43770</v>
      </c>
      <c r="B377">
        <v>1163</v>
      </c>
      <c r="C377">
        <v>1032.1500000000001</v>
      </c>
      <c r="D377">
        <v>1037.5</v>
      </c>
      <c r="E377">
        <v>18.2</v>
      </c>
      <c r="F377">
        <v>16.5</v>
      </c>
      <c r="G377">
        <v>16.5</v>
      </c>
      <c r="H377">
        <v>17856</v>
      </c>
      <c r="I377">
        <v>19.47</v>
      </c>
      <c r="J377">
        <v>12586.69</v>
      </c>
    </row>
    <row r="378" spans="1:10" x14ac:dyDescent="0.25">
      <c r="A378" s="21">
        <v>43800</v>
      </c>
      <c r="B378">
        <v>1124</v>
      </c>
      <c r="C378">
        <v>1010</v>
      </c>
      <c r="D378">
        <v>1120.05</v>
      </c>
      <c r="E378">
        <v>17.809999999999999</v>
      </c>
      <c r="F378">
        <v>16.22</v>
      </c>
      <c r="G378">
        <v>17.809999999999999</v>
      </c>
      <c r="H378">
        <v>7163</v>
      </c>
      <c r="I378">
        <v>7.57</v>
      </c>
      <c r="J378">
        <v>13588.17</v>
      </c>
    </row>
    <row r="379" spans="1:10" x14ac:dyDescent="0.25">
      <c r="A379" s="21">
        <v>43831</v>
      </c>
      <c r="B379">
        <v>1367.25</v>
      </c>
      <c r="C379">
        <v>1123.0999999999999</v>
      </c>
      <c r="D379">
        <v>1237.55</v>
      </c>
      <c r="E379">
        <v>22.65</v>
      </c>
      <c r="F379">
        <v>20.100000000000001</v>
      </c>
      <c r="G379">
        <v>20.9</v>
      </c>
      <c r="H379">
        <v>7984</v>
      </c>
      <c r="I379">
        <v>10</v>
      </c>
      <c r="J379">
        <v>15013.65</v>
      </c>
    </row>
    <row r="380" spans="1:10" x14ac:dyDescent="0.25">
      <c r="A380" s="21">
        <v>43862</v>
      </c>
      <c r="B380">
        <v>1285.45</v>
      </c>
      <c r="C380">
        <v>1125</v>
      </c>
      <c r="D380">
        <v>1146.6500000000001</v>
      </c>
      <c r="E380">
        <v>21.04</v>
      </c>
      <c r="F380">
        <v>19.010000000000002</v>
      </c>
      <c r="G380">
        <v>19.36</v>
      </c>
      <c r="H380">
        <v>6561</v>
      </c>
      <c r="I380">
        <v>7.86</v>
      </c>
      <c r="J380">
        <v>13910.88</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Swaraj</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Dhiraj</dc:creator>
  <cp:lastModifiedBy>Dhiraj</cp:lastModifiedBy>
  <dcterms:created xsi:type="dcterms:W3CDTF">2020-05-25T08:20:02Z</dcterms:created>
  <dcterms:modified xsi:type="dcterms:W3CDTF">2020-05-25T08:21:04Z</dcterms:modified>
</cp:coreProperties>
</file>