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0F7077-D0ED-4B69-A141-1EBA6FE6EDD1}" xr6:coauthVersionLast="41" xr6:coauthVersionMax="41" xr10:uidLastSave="{00000000-0000-0000-0000-000000000000}"/>
  <bookViews>
    <workbookView xWindow="-120" yWindow="-120" windowWidth="20730" windowHeight="11160" xr2:uid="{1F3306CC-F879-42D1-9FAE-BCAA27A2111B}"/>
  </bookViews>
  <sheets>
    <sheet name="Cash Flow Calculation" sheetId="1" r:id="rId1"/>
  </sheets>
  <externalReferences>
    <externalReference r:id="rId2"/>
  </externalReferences>
  <definedNames>
    <definedName name="UPDATE">'[1]Data Sheet'!$E$1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14" i="1"/>
  <c r="C4" i="1"/>
  <c r="C5" i="1"/>
  <c r="C6" i="1"/>
  <c r="C7" i="1"/>
  <c r="C8" i="1"/>
  <c r="C9" i="1"/>
  <c r="C10" i="1"/>
  <c r="D4" i="1"/>
  <c r="D5" i="1"/>
  <c r="D6" i="1"/>
  <c r="D7" i="1"/>
  <c r="D8" i="1"/>
  <c r="D10" i="1"/>
  <c r="E4" i="1"/>
  <c r="E5" i="1"/>
  <c r="E6" i="1"/>
  <c r="E7" i="1"/>
  <c r="E8" i="1"/>
  <c r="E10" i="1"/>
  <c r="F4" i="1"/>
  <c r="F5" i="1"/>
  <c r="F6" i="1"/>
  <c r="F7" i="1"/>
  <c r="F8" i="1"/>
  <c r="F10" i="1"/>
  <c r="G4" i="1"/>
  <c r="G5" i="1"/>
  <c r="G6" i="1"/>
  <c r="G7" i="1"/>
  <c r="G8" i="1"/>
  <c r="G9" i="1"/>
  <c r="G10" i="1"/>
  <c r="H4" i="1"/>
  <c r="H5" i="1"/>
  <c r="H6" i="1"/>
  <c r="H7" i="1"/>
  <c r="H8" i="1"/>
  <c r="H9" i="1"/>
  <c r="H10" i="1"/>
  <c r="I4" i="1"/>
  <c r="I5" i="1"/>
  <c r="I6" i="1"/>
  <c r="I7" i="1"/>
  <c r="I8" i="1"/>
  <c r="I9" i="1"/>
  <c r="I10" i="1"/>
  <c r="J4" i="1"/>
  <c r="J5" i="1"/>
  <c r="J6" i="1"/>
  <c r="J7" i="1"/>
  <c r="J8" i="1"/>
  <c r="J9" i="1"/>
  <c r="J10" i="1"/>
  <c r="K4" i="1"/>
  <c r="K5" i="1"/>
  <c r="K6" i="1"/>
  <c r="K7" i="1"/>
  <c r="K8" i="1"/>
  <c r="K9" i="1"/>
  <c r="K10" i="1"/>
  <c r="L4" i="1"/>
  <c r="L5" i="1"/>
  <c r="L6" i="1"/>
  <c r="L7" i="1"/>
  <c r="L8" i="1"/>
  <c r="L9" i="1"/>
  <c r="L10" i="1"/>
  <c r="L13" i="1"/>
  <c r="L15" i="1"/>
  <c r="L16" i="1"/>
  <c r="K13" i="1"/>
  <c r="K15" i="1"/>
  <c r="K16" i="1"/>
  <c r="J13" i="1"/>
  <c r="J15" i="1"/>
  <c r="J16" i="1"/>
  <c r="I13" i="1"/>
  <c r="I15" i="1"/>
  <c r="I16" i="1"/>
  <c r="H13" i="1"/>
  <c r="H15" i="1"/>
  <c r="H16" i="1"/>
  <c r="G13" i="1"/>
  <c r="G15" i="1"/>
  <c r="G16" i="1"/>
  <c r="F13" i="1"/>
  <c r="F15" i="1"/>
  <c r="F16" i="1"/>
  <c r="E13" i="1"/>
  <c r="E15" i="1"/>
  <c r="E16" i="1"/>
  <c r="D13" i="1"/>
  <c r="D15" i="1"/>
  <c r="D16" i="1"/>
  <c r="C13" i="1"/>
  <c r="C15" i="1"/>
  <c r="C16" i="1"/>
</calcChain>
</file>

<file path=xl/sharedStrings.xml><?xml version="1.0" encoding="utf-8"?>
<sst xmlns="http://schemas.openxmlformats.org/spreadsheetml/2006/main" count="18" uniqueCount="18">
  <si>
    <t>Item</t>
  </si>
  <si>
    <t>Net Profit</t>
  </si>
  <si>
    <t>Depreciation</t>
  </si>
  <si>
    <t>Non Cash Current Assets</t>
  </si>
  <si>
    <t>Non Debt Current Liabilities</t>
  </si>
  <si>
    <t>Working Capital</t>
  </si>
  <si>
    <t>Changes in Working Capital</t>
  </si>
  <si>
    <t>Cash Flow from Operations</t>
  </si>
  <si>
    <t>Free Cash Flow to Firm</t>
  </si>
  <si>
    <t>Interest Expenses</t>
  </si>
  <si>
    <t>Tax Rate</t>
  </si>
  <si>
    <t>Post-tax-savings Interest Expenses</t>
  </si>
  <si>
    <t>Borrowings</t>
  </si>
  <si>
    <t>Net Borrowings</t>
  </si>
  <si>
    <t>Free Cash Flow to Equity</t>
  </si>
  <si>
    <t>Dividends Paid</t>
  </si>
  <si>
    <t>Closing Cash Balance</t>
  </si>
  <si>
    <t>Net Fixed Assets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</si>
</sst>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75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ovai%20Medi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"/>
      <sheetName val="Cash Flow Calculation"/>
      <sheetName val="Quarters"/>
      <sheetName val="Balance Sheet"/>
      <sheetName val="Cash Flow"/>
      <sheetName val="Customization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9F59-C911-4071-86EE-A06168E83503}">
  <dimension ref="A1:O19"/>
  <sheetViews>
    <sheetView tabSelected="1" workbookViewId="0"/>
  </sheetViews>
  <sheetFormatPr defaultRowHeight="15" x14ac:dyDescent="0.25"/>
  <cols>
    <col min="1" max="1" width="32.5703125" style="2" bestFit="1" customWidth="1"/>
    <col min="2" max="2" width="7.28515625" style="2" bestFit="1" customWidth="1"/>
    <col min="3" max="12" width="7.7109375" style="2" bestFit="1" customWidth="1"/>
    <col min="13" max="16384" width="9.140625" style="2"/>
  </cols>
  <sheetData>
    <row r="1" spans="1:14" x14ac:dyDescent="0.25">
      <c r="A1" s="1" t="s">
        <v>0</v>
      </c>
      <c r="B1" s="1">
        <v>39538</v>
      </c>
      <c r="C1" s="1">
        <v>39903</v>
      </c>
      <c r="D1" s="1">
        <v>40268</v>
      </c>
      <c r="E1" s="1">
        <v>40633</v>
      </c>
      <c r="F1" s="1">
        <v>40999</v>
      </c>
      <c r="G1" s="1">
        <v>41364</v>
      </c>
      <c r="H1" s="1">
        <v>41729</v>
      </c>
      <c r="I1" s="1">
        <v>42094</v>
      </c>
      <c r="J1" s="1">
        <v>42460</v>
      </c>
      <c r="K1" s="1">
        <v>42825</v>
      </c>
      <c r="L1" s="1">
        <v>43190</v>
      </c>
    </row>
    <row r="2" spans="1:14" x14ac:dyDescent="0.25">
      <c r="A2" s="4" t="s">
        <v>1</v>
      </c>
      <c r="B2" s="4"/>
      <c r="C2" s="4">
        <v>7.14</v>
      </c>
      <c r="D2" s="4">
        <v>11.6</v>
      </c>
      <c r="E2" s="4">
        <v>12.1</v>
      </c>
      <c r="F2" s="4">
        <v>11.94</v>
      </c>
      <c r="G2" s="4">
        <v>20.43</v>
      </c>
      <c r="H2" s="4">
        <v>23.77</v>
      </c>
      <c r="I2" s="4">
        <v>38.53</v>
      </c>
      <c r="J2" s="4">
        <v>40.619999999999997</v>
      </c>
      <c r="K2" s="4">
        <v>60.06</v>
      </c>
      <c r="L2" s="4">
        <v>57.98</v>
      </c>
    </row>
    <row r="3" spans="1:14" x14ac:dyDescent="0.25">
      <c r="A3" s="4" t="s">
        <v>2</v>
      </c>
      <c r="B3" s="4"/>
      <c r="C3" s="4">
        <v>4.42</v>
      </c>
      <c r="D3" s="4">
        <v>5.19</v>
      </c>
      <c r="E3" s="4">
        <v>7.11</v>
      </c>
      <c r="F3" s="4">
        <v>12.61</v>
      </c>
      <c r="G3" s="4">
        <v>15.83</v>
      </c>
      <c r="H3" s="4">
        <v>16.47</v>
      </c>
      <c r="I3" s="4">
        <v>21.61</v>
      </c>
      <c r="J3" s="4">
        <v>20.74</v>
      </c>
      <c r="K3" s="4">
        <v>23.87</v>
      </c>
      <c r="L3" s="4">
        <v>34.33</v>
      </c>
    </row>
    <row r="4" spans="1:14" x14ac:dyDescent="0.25">
      <c r="A4" s="5" t="s">
        <v>3</v>
      </c>
      <c r="B4" s="5">
        <f>4+3.31+14.4</f>
        <v>21.71</v>
      </c>
      <c r="C4" s="5">
        <f>3.95+3.28+15.17</f>
        <v>22.4</v>
      </c>
      <c r="D4" s="5">
        <f>5+4.32+2.47</f>
        <v>11.790000000000001</v>
      </c>
      <c r="E4" s="5">
        <f>5.76+6.63+0.4+0.02</f>
        <v>12.81</v>
      </c>
      <c r="F4" s="5">
        <f>7.26+6.51+0.77+0.06</f>
        <v>14.6</v>
      </c>
      <c r="G4" s="5">
        <f>8.92+4.15+0.6+0.07</f>
        <v>13.74</v>
      </c>
      <c r="H4" s="5">
        <f>9.68+7.25+1.2+0.65</f>
        <v>18.779999999999998</v>
      </c>
      <c r="I4" s="5">
        <f>8.32+10.1+1.25+1.44</f>
        <v>21.110000000000003</v>
      </c>
      <c r="J4" s="5">
        <f>8.55+8.97+1.63+0.67</f>
        <v>19.820000000000004</v>
      </c>
      <c r="K4" s="5">
        <f>8.78+11.75+3.01</f>
        <v>23.54</v>
      </c>
      <c r="L4" s="5">
        <f>10.83+13.82+3.93</f>
        <v>28.58</v>
      </c>
    </row>
    <row r="5" spans="1:14" x14ac:dyDescent="0.25">
      <c r="A5" s="5" t="s">
        <v>4</v>
      </c>
      <c r="B5" s="5">
        <f>0.74+13.98+8.19</f>
        <v>22.91</v>
      </c>
      <c r="C5" s="5">
        <f>2.42+12.44+9.25</f>
        <v>24.11</v>
      </c>
      <c r="D5" s="5">
        <f>2.34+11.09+3.82</f>
        <v>17.25</v>
      </c>
      <c r="E5" s="5">
        <f>3.93+30.5+2.88</f>
        <v>37.31</v>
      </c>
      <c r="F5" s="5">
        <f>6.48+42.07+2.75</f>
        <v>51.3</v>
      </c>
      <c r="G5" s="5">
        <f>7.4+43.61+3.35</f>
        <v>54.36</v>
      </c>
      <c r="H5" s="5">
        <f>10.25+44.84+3.45</f>
        <v>58.540000000000006</v>
      </c>
      <c r="I5" s="5">
        <f>16.79+61.31+4.68</f>
        <v>82.78</v>
      </c>
      <c r="J5" s="5">
        <f>18.72+63.09+4.2</f>
        <v>86.01</v>
      </c>
      <c r="K5" s="5">
        <f>16.25+72.52+3.35</f>
        <v>92.11999999999999</v>
      </c>
      <c r="L5" s="5">
        <f>20.22+81.18+4.12</f>
        <v>105.52000000000001</v>
      </c>
    </row>
    <row r="6" spans="1:14" x14ac:dyDescent="0.25">
      <c r="A6" s="5" t="s">
        <v>5</v>
      </c>
      <c r="B6" s="5">
        <f>B4-B5</f>
        <v>-1.1999999999999993</v>
      </c>
      <c r="C6" s="5">
        <f>C4-C5</f>
        <v>-1.7100000000000009</v>
      </c>
      <c r="D6" s="5">
        <f t="shared" ref="D6:L6" si="0">D4-D5</f>
        <v>-5.4599999999999991</v>
      </c>
      <c r="E6" s="5">
        <f t="shared" si="0"/>
        <v>-24.5</v>
      </c>
      <c r="F6" s="5">
        <f t="shared" si="0"/>
        <v>-36.699999999999996</v>
      </c>
      <c r="G6" s="5">
        <f t="shared" si="0"/>
        <v>-40.619999999999997</v>
      </c>
      <c r="H6" s="5">
        <f t="shared" si="0"/>
        <v>-39.760000000000005</v>
      </c>
      <c r="I6" s="5">
        <f t="shared" si="0"/>
        <v>-61.67</v>
      </c>
      <c r="J6" s="5">
        <f t="shared" si="0"/>
        <v>-66.19</v>
      </c>
      <c r="K6" s="5">
        <f t="shared" si="0"/>
        <v>-68.579999999999984</v>
      </c>
      <c r="L6" s="5">
        <f t="shared" si="0"/>
        <v>-76.940000000000012</v>
      </c>
    </row>
    <row r="7" spans="1:14" x14ac:dyDescent="0.25">
      <c r="A7" s="4" t="s">
        <v>6</v>
      </c>
      <c r="B7" s="4"/>
      <c r="C7" s="4">
        <f>B6-C6</f>
        <v>0.51000000000000156</v>
      </c>
      <c r="D7" s="4">
        <f t="shared" ref="D7:L7" si="1">C6-D6</f>
        <v>3.7499999999999982</v>
      </c>
      <c r="E7" s="4">
        <f t="shared" si="1"/>
        <v>19.04</v>
      </c>
      <c r="F7" s="4">
        <f t="shared" si="1"/>
        <v>12.199999999999996</v>
      </c>
      <c r="G7" s="4">
        <f t="shared" si="1"/>
        <v>3.9200000000000017</v>
      </c>
      <c r="H7" s="4">
        <f t="shared" si="1"/>
        <v>-0.85999999999999233</v>
      </c>
      <c r="I7" s="4">
        <f t="shared" si="1"/>
        <v>21.909999999999997</v>
      </c>
      <c r="J7" s="4">
        <f t="shared" si="1"/>
        <v>4.519999999999996</v>
      </c>
      <c r="K7" s="4">
        <f t="shared" si="1"/>
        <v>2.3899999999999864</v>
      </c>
      <c r="L7" s="4">
        <f t="shared" si="1"/>
        <v>8.3600000000000279</v>
      </c>
    </row>
    <row r="8" spans="1:14" x14ac:dyDescent="0.25">
      <c r="A8" s="6" t="s">
        <v>7</v>
      </c>
      <c r="B8" s="6"/>
      <c r="C8" s="6">
        <f>C2+C3+C7</f>
        <v>12.07</v>
      </c>
      <c r="D8" s="6">
        <f t="shared" ref="D8:L8" si="2">D2+D3+D7</f>
        <v>20.54</v>
      </c>
      <c r="E8" s="6">
        <f t="shared" si="2"/>
        <v>38.25</v>
      </c>
      <c r="F8" s="6">
        <f t="shared" si="2"/>
        <v>36.749999999999993</v>
      </c>
      <c r="G8" s="6">
        <f t="shared" si="2"/>
        <v>40.18</v>
      </c>
      <c r="H8" s="6">
        <f t="shared" si="2"/>
        <v>39.380000000000003</v>
      </c>
      <c r="I8" s="6">
        <f t="shared" si="2"/>
        <v>82.05</v>
      </c>
      <c r="J8" s="6">
        <f t="shared" si="2"/>
        <v>65.88</v>
      </c>
      <c r="K8" s="6">
        <f t="shared" si="2"/>
        <v>86.32</v>
      </c>
      <c r="L8" s="6">
        <f t="shared" si="2"/>
        <v>100.67000000000003</v>
      </c>
    </row>
    <row r="9" spans="1:14" x14ac:dyDescent="0.25">
      <c r="A9" s="5" t="s">
        <v>17</v>
      </c>
      <c r="B9" s="5"/>
      <c r="C9" s="5">
        <f>23.7-0.02</f>
        <v>23.68</v>
      </c>
      <c r="D9" s="5">
        <v>64.66</v>
      </c>
      <c r="E9" s="5">
        <v>97.6</v>
      </c>
      <c r="F9" s="5">
        <v>77.31</v>
      </c>
      <c r="G9" s="5">
        <f>10.24-0.08</f>
        <v>10.16</v>
      </c>
      <c r="H9" s="5">
        <f>14.99-0.17</f>
        <v>14.82</v>
      </c>
      <c r="I9" s="5">
        <f>37.89-0.27+0.12</f>
        <v>37.739999999999995</v>
      </c>
      <c r="J9" s="5">
        <f>70.79-0.29</f>
        <v>70.5</v>
      </c>
      <c r="K9" s="5">
        <f>36.03-0.13</f>
        <v>35.9</v>
      </c>
      <c r="L9" s="5">
        <f>128.45-0.62</f>
        <v>127.82999999999998</v>
      </c>
    </row>
    <row r="10" spans="1:14" x14ac:dyDescent="0.25">
      <c r="A10" s="6" t="s">
        <v>8</v>
      </c>
      <c r="B10" s="6"/>
      <c r="C10" s="6">
        <f t="shared" ref="C10:L10" si="3">C8-C9</f>
        <v>-11.61</v>
      </c>
      <c r="D10" s="6">
        <f t="shared" si="3"/>
        <v>-44.12</v>
      </c>
      <c r="E10" s="6">
        <f t="shared" si="3"/>
        <v>-59.349999999999994</v>
      </c>
      <c r="F10" s="6">
        <f t="shared" si="3"/>
        <v>-40.560000000000009</v>
      </c>
      <c r="G10" s="6">
        <f t="shared" si="3"/>
        <v>30.02</v>
      </c>
      <c r="H10" s="6">
        <f t="shared" si="3"/>
        <v>24.560000000000002</v>
      </c>
      <c r="I10" s="6">
        <f t="shared" si="3"/>
        <v>44.31</v>
      </c>
      <c r="J10" s="6">
        <f t="shared" si="3"/>
        <v>-4.6200000000000045</v>
      </c>
      <c r="K10" s="6">
        <f t="shared" si="3"/>
        <v>50.419999999999995</v>
      </c>
      <c r="L10" s="6">
        <f t="shared" si="3"/>
        <v>-27.159999999999954</v>
      </c>
    </row>
    <row r="11" spans="1:14" x14ac:dyDescent="0.25">
      <c r="A11" s="5" t="s">
        <v>9</v>
      </c>
      <c r="B11" s="5"/>
      <c r="C11" s="5">
        <v>4.4400000000000004</v>
      </c>
      <c r="D11" s="5">
        <v>4.84</v>
      </c>
      <c r="E11" s="5">
        <v>11.11</v>
      </c>
      <c r="F11" s="5">
        <v>16.579999999999998</v>
      </c>
      <c r="G11" s="5">
        <v>27.46</v>
      </c>
      <c r="H11" s="5">
        <v>23.94</v>
      </c>
      <c r="I11" s="5">
        <v>20.38</v>
      </c>
      <c r="J11" s="5">
        <v>16.66</v>
      </c>
      <c r="K11" s="5">
        <v>14.72</v>
      </c>
      <c r="L11" s="5">
        <v>12.86</v>
      </c>
    </row>
    <row r="12" spans="1:14" x14ac:dyDescent="0.25">
      <c r="A12" s="5" t="s">
        <v>10</v>
      </c>
      <c r="B12" s="5"/>
      <c r="C12" s="7">
        <v>0.35267452402538535</v>
      </c>
      <c r="D12" s="7">
        <v>0.327536231884058</v>
      </c>
      <c r="E12" s="7">
        <v>0.38044034818228362</v>
      </c>
      <c r="F12" s="7">
        <v>0.26477832512315275</v>
      </c>
      <c r="G12" s="7">
        <v>0.3303834808259587</v>
      </c>
      <c r="H12" s="7">
        <v>0.3640010698047606</v>
      </c>
      <c r="I12" s="7">
        <v>0.34981437732028353</v>
      </c>
      <c r="J12" s="7">
        <v>0.34857234520372149</v>
      </c>
      <c r="K12" s="7">
        <v>0.35014066219433021</v>
      </c>
      <c r="L12" s="7">
        <v>0.35163237924865831</v>
      </c>
      <c r="N12" s="3"/>
    </row>
    <row r="13" spans="1:14" x14ac:dyDescent="0.25">
      <c r="A13" s="5" t="s">
        <v>11</v>
      </c>
      <c r="B13" s="5"/>
      <c r="C13" s="8">
        <f>C11*(1-C12)</f>
        <v>2.8741251133272891</v>
      </c>
      <c r="D13" s="8">
        <f t="shared" ref="D13:L13" si="4">D11*(1-D12)</f>
        <v>3.2547246376811594</v>
      </c>
      <c r="E13" s="8">
        <f t="shared" si="4"/>
        <v>6.8833077316948295</v>
      </c>
      <c r="F13" s="8">
        <f t="shared" si="4"/>
        <v>12.189975369458125</v>
      </c>
      <c r="G13" s="8">
        <f t="shared" si="4"/>
        <v>18.387669616519176</v>
      </c>
      <c r="H13" s="8">
        <f t="shared" si="4"/>
        <v>15.225814388874031</v>
      </c>
      <c r="I13" s="8">
        <f t="shared" si="4"/>
        <v>13.25078299021262</v>
      </c>
      <c r="J13" s="8">
        <f t="shared" si="4"/>
        <v>10.852784728906</v>
      </c>
      <c r="K13" s="8">
        <f t="shared" si="4"/>
        <v>9.5659294524994607</v>
      </c>
      <c r="L13" s="8">
        <f t="shared" si="4"/>
        <v>8.3380076028622536</v>
      </c>
    </row>
    <row r="14" spans="1:14" x14ac:dyDescent="0.25">
      <c r="A14" s="5" t="s">
        <v>12</v>
      </c>
      <c r="B14" s="5">
        <f>36.25+1.57</f>
        <v>37.82</v>
      </c>
      <c r="C14" s="5">
        <v>70.42</v>
      </c>
      <c r="D14" s="5">
        <v>108.18</v>
      </c>
      <c r="E14" s="5">
        <v>192.25</v>
      </c>
      <c r="F14" s="5">
        <v>227.81</v>
      </c>
      <c r="G14" s="5">
        <v>209.34</v>
      </c>
      <c r="H14" s="5">
        <v>183.63</v>
      </c>
      <c r="I14" s="5">
        <v>162.66999999999999</v>
      </c>
      <c r="J14" s="5">
        <v>158.36000000000001</v>
      </c>
      <c r="K14" s="5">
        <v>125.48</v>
      </c>
      <c r="L14" s="5">
        <v>201.6</v>
      </c>
    </row>
    <row r="15" spans="1:14" x14ac:dyDescent="0.25">
      <c r="A15" s="5" t="s">
        <v>13</v>
      </c>
      <c r="B15" s="5"/>
      <c r="C15" s="5">
        <f>C14-B14</f>
        <v>32.6</v>
      </c>
      <c r="D15" s="5">
        <f t="shared" ref="D15:L15" si="5">D14-C14</f>
        <v>37.760000000000005</v>
      </c>
      <c r="E15" s="5">
        <f t="shared" si="5"/>
        <v>84.07</v>
      </c>
      <c r="F15" s="5">
        <f t="shared" si="5"/>
        <v>35.56</v>
      </c>
      <c r="G15" s="5">
        <f t="shared" si="5"/>
        <v>-18.47</v>
      </c>
      <c r="H15" s="5">
        <f t="shared" si="5"/>
        <v>-25.710000000000008</v>
      </c>
      <c r="I15" s="5">
        <f t="shared" si="5"/>
        <v>-20.960000000000008</v>
      </c>
      <c r="J15" s="5">
        <f t="shared" si="5"/>
        <v>-4.3099999999999739</v>
      </c>
      <c r="K15" s="5">
        <f t="shared" si="5"/>
        <v>-32.88000000000001</v>
      </c>
      <c r="L15" s="5">
        <f t="shared" si="5"/>
        <v>76.11999999999999</v>
      </c>
    </row>
    <row r="16" spans="1:14" x14ac:dyDescent="0.25">
      <c r="A16" s="6" t="s">
        <v>14</v>
      </c>
      <c r="B16" s="6"/>
      <c r="C16" s="9">
        <f>C10-C13+C15</f>
        <v>18.115874886672714</v>
      </c>
      <c r="D16" s="9">
        <f t="shared" ref="D16:L16" si="6">D10-D13+D15</f>
        <v>-9.6147246376811495</v>
      </c>
      <c r="E16" s="9">
        <f t="shared" si="6"/>
        <v>17.836692268305171</v>
      </c>
      <c r="F16" s="9">
        <f t="shared" si="6"/>
        <v>-17.189975369458132</v>
      </c>
      <c r="G16" s="9">
        <f t="shared" si="6"/>
        <v>-6.8376696165191753</v>
      </c>
      <c r="H16" s="9">
        <f t="shared" si="6"/>
        <v>-16.375814388874037</v>
      </c>
      <c r="I16" s="9">
        <f t="shared" si="6"/>
        <v>10.099217009787374</v>
      </c>
      <c r="J16" s="9">
        <f t="shared" si="6"/>
        <v>-19.78278472890598</v>
      </c>
      <c r="K16" s="9">
        <f t="shared" si="6"/>
        <v>7.9740705475005242</v>
      </c>
      <c r="L16" s="9">
        <f t="shared" si="6"/>
        <v>40.621992397137781</v>
      </c>
    </row>
    <row r="17" spans="1:15" x14ac:dyDescent="0.25">
      <c r="A17" s="5" t="s">
        <v>15</v>
      </c>
      <c r="B17" s="10"/>
      <c r="C17" s="8">
        <v>1.54</v>
      </c>
      <c r="D17" s="8">
        <v>1.57</v>
      </c>
      <c r="E17" s="8">
        <v>1.54</v>
      </c>
      <c r="F17" s="8">
        <v>1.56</v>
      </c>
      <c r="G17" s="8">
        <v>1.57</v>
      </c>
      <c r="H17" s="8">
        <v>1.9</v>
      </c>
      <c r="I17" s="8">
        <v>1.92</v>
      </c>
      <c r="J17" s="8">
        <v>3.27</v>
      </c>
      <c r="K17" s="8">
        <v>0</v>
      </c>
      <c r="L17" s="8">
        <v>0</v>
      </c>
    </row>
    <row r="18" spans="1:15" x14ac:dyDescent="0.25">
      <c r="A18" s="4" t="s">
        <v>16</v>
      </c>
      <c r="B18" s="4"/>
      <c r="C18" s="4">
        <v>21.57</v>
      </c>
      <c r="D18" s="4">
        <v>13.03</v>
      </c>
      <c r="E18" s="4">
        <v>28.97</v>
      </c>
      <c r="F18" s="4">
        <v>25.86</v>
      </c>
      <c r="G18" s="4">
        <v>31.15</v>
      </c>
      <c r="H18" s="4">
        <v>35.32</v>
      </c>
      <c r="I18" s="4">
        <v>55.76</v>
      </c>
      <c r="J18" s="4">
        <v>51.06</v>
      </c>
      <c r="K18" s="4">
        <v>68.430000000000007</v>
      </c>
      <c r="L18" s="4">
        <v>92.41</v>
      </c>
      <c r="O18" s="3"/>
    </row>
    <row r="19" spans="1:15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2019-03-27T21:41:58Z</dcterms:created>
  <dcterms:modified xsi:type="dcterms:W3CDTF">2019-03-28T07:35:40Z</dcterms:modified>
</cp:coreProperties>
</file>