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250" windowHeight="5070"/>
  </bookViews>
  <sheets>
    <sheet name="Questionnaire" sheetId="1" r:id="rId1"/>
    <sheet name="Empl.Utilization" sheetId="2" r:id="rId2"/>
    <sheet name="Raw Data"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2" l="1"/>
  <c r="K6" i="2"/>
  <c r="Q12" i="2"/>
  <c r="O12" i="2"/>
  <c r="I12" i="2"/>
  <c r="Q11" i="2"/>
  <c r="O11" i="2"/>
  <c r="I11" i="2"/>
  <c r="Q9" i="2"/>
  <c r="O9" i="2"/>
  <c r="I9" i="2"/>
  <c r="Q8" i="2"/>
  <c r="O8" i="2"/>
  <c r="M8" i="2"/>
  <c r="K8" i="2"/>
  <c r="I8" i="2"/>
  <c r="Q7" i="2" l="1"/>
  <c r="O7" i="2"/>
  <c r="M7" i="2"/>
  <c r="M9" i="2" s="1"/>
  <c r="K7" i="2"/>
  <c r="K9" i="2" s="1"/>
  <c r="I7" i="2"/>
  <c r="Q6" i="2"/>
  <c r="O6" i="2"/>
  <c r="I6" i="2"/>
  <c r="E8" i="2"/>
  <c r="C8" i="2"/>
  <c r="E7" i="2"/>
  <c r="C7" i="2"/>
  <c r="E6" i="2"/>
  <c r="C6" i="2"/>
  <c r="H6" i="2"/>
  <c r="J6" i="2"/>
  <c r="N6" i="2"/>
  <c r="L6" i="2"/>
  <c r="P3" i="2"/>
  <c r="P8" i="2" s="1"/>
  <c r="N3" i="2"/>
  <c r="N8" i="2" s="1"/>
  <c r="L3" i="2"/>
  <c r="L8" i="2" s="1"/>
  <c r="J3" i="2"/>
  <c r="J8" i="2" s="1"/>
  <c r="H3" i="2"/>
  <c r="H8" i="2" s="1"/>
  <c r="P6" i="2"/>
  <c r="U5" i="2"/>
  <c r="K93" i="3"/>
  <c r="J93" i="3"/>
  <c r="I93" i="3"/>
  <c r="H93" i="3"/>
  <c r="G93" i="3"/>
  <c r="F93" i="3"/>
  <c r="E93" i="3"/>
  <c r="D93" i="3"/>
  <c r="C93" i="3"/>
  <c r="B93" i="3"/>
  <c r="B6" i="3"/>
  <c r="E1" i="3"/>
  <c r="M12" i="2" l="1"/>
  <c r="M11" i="2"/>
  <c r="K12" i="2"/>
  <c r="K11" i="2"/>
  <c r="L7" i="2"/>
  <c r="L9" i="2" s="1"/>
  <c r="L12" i="2" s="1"/>
  <c r="N7" i="2"/>
  <c r="N9" i="2" s="1"/>
  <c r="N12" i="2" s="1"/>
  <c r="P7" i="2"/>
  <c r="P9" i="2" s="1"/>
  <c r="J7" i="2"/>
  <c r="J9" i="2" s="1"/>
  <c r="H7" i="2"/>
  <c r="H9" i="2" s="1"/>
  <c r="N11" i="2" l="1"/>
  <c r="J11" i="2"/>
  <c r="J12" i="2"/>
  <c r="L11" i="2"/>
  <c r="P12" i="2"/>
  <c r="P11" i="2"/>
  <c r="H11" i="2"/>
  <c r="H12" i="2"/>
  <c r="B6" i="2" l="1"/>
  <c r="B7" i="2" s="1"/>
  <c r="B8" i="2" s="1"/>
  <c r="D6" i="2"/>
  <c r="D7" i="2" s="1"/>
  <c r="D8" i="2" s="1"/>
</calcChain>
</file>

<file path=xl/comments1.xml><?xml version="1.0" encoding="utf-8"?>
<comments xmlns="http://schemas.openxmlformats.org/spreadsheetml/2006/main">
  <authors>
    <author>Solaimalai Srinivasan</author>
  </authors>
  <commentList>
    <comment ref="H12" authorId="0">
      <text>
        <r>
          <rPr>
            <b/>
            <sz val="9"/>
            <color indexed="81"/>
            <rFont val="Tahoma"/>
            <family val="2"/>
          </rPr>
          <t>Solaimalai Srinivasan:</t>
        </r>
        <r>
          <rPr>
            <sz val="9"/>
            <color indexed="81"/>
            <rFont val="Tahoma"/>
            <family val="2"/>
          </rPr>
          <t xml:space="preserve">
Rate source: https://www.oanda.com/currency/average</t>
        </r>
      </text>
    </comment>
    <comment ref="I12" authorId="0">
      <text>
        <r>
          <rPr>
            <b/>
            <sz val="9"/>
            <color indexed="81"/>
            <rFont val="Tahoma"/>
            <family val="2"/>
          </rPr>
          <t>Solaimalai Srinivasan:</t>
        </r>
        <r>
          <rPr>
            <sz val="9"/>
            <color indexed="81"/>
            <rFont val="Tahoma"/>
            <family val="2"/>
          </rPr>
          <t xml:space="preserve">
Rate source: https://www.oanda.com/currency/average</t>
        </r>
      </text>
    </comment>
  </commentList>
</comments>
</file>

<file path=xl/sharedStrings.xml><?xml version="1.0" encoding="utf-8"?>
<sst xmlns="http://schemas.openxmlformats.org/spreadsheetml/2006/main" count="160" uniqueCount="135">
  <si>
    <t>S No</t>
  </si>
  <si>
    <t>Question</t>
  </si>
  <si>
    <t>Why? Data points if any</t>
  </si>
  <si>
    <t>Answer</t>
  </si>
  <si>
    <t>How depth is the business?</t>
  </si>
  <si>
    <t>What is the market share of the company? Is it growing? Is the overall market expanding?</t>
  </si>
  <si>
    <t>Did I understand the Business? (Nature of business &amp; cyclicity and Quality of business)</t>
  </si>
  <si>
    <t>What is the shareholding level of promoters? Is it decreasing? If so then Why?</t>
  </si>
  <si>
    <t>Is Salary that promoters / directors receive nominal and as per the industry standard?</t>
  </si>
  <si>
    <t>Has the operations &amp; project execution capability of promoter proven in the past? How did they perform during tough business circumstances?</t>
  </si>
  <si>
    <t>Guideline Datapoints / Parameters to consider</t>
  </si>
  <si>
    <t>Is the sales growing for the company without much of Capital Infusion?</t>
  </si>
  <si>
    <t>Does operating profit increase with time or at east at stable levels? How was it during tough economic situations?</t>
  </si>
  <si>
    <t xml:space="preserve">Did the promoter / group pledge shares? </t>
  </si>
  <si>
    <t>Unwanted pledging is a strict NO</t>
  </si>
  <si>
    <t>Is the debt level at lowest possible levels? If not Why?</t>
  </si>
  <si>
    <t>Are there any warrants issued by promoters? What is the motive?</t>
  </si>
  <si>
    <t>Is the P/E ratio is in-line with historic levels?</t>
  </si>
  <si>
    <t>If more, why should I pay more? What is the gurantee that I will get the return on Investment?
1. DUPont Analysis
2. Discounted Cashflow
3. Terminal Value</t>
  </si>
  <si>
    <t>What is the ROE, ROCE and PEG levels? Are they better than peers? If so, why?</t>
  </si>
  <si>
    <t>Is the PAT and Cashflow almost at same levels in a period of 10 years?</t>
  </si>
  <si>
    <t>Does the company declare some dividend in last 3 years?</t>
  </si>
  <si>
    <t>Very Deep</t>
  </si>
  <si>
    <t>13.35% as of Q1, 2019. Promoter holding has reduced by .3%, which is still a good chunk.
Last 2 years it was between 13 and 14% only.</t>
  </si>
  <si>
    <t>Reference:Annual Reports</t>
  </si>
  <si>
    <t>No in last 2 years</t>
  </si>
  <si>
    <t>Within limit</t>
  </si>
  <si>
    <t>Reference:Annual Reports and compared the data with TCS annual report</t>
  </si>
  <si>
    <t xml:space="preserve">Employee cost increased from 2016. </t>
  </si>
  <si>
    <t>Declined. 13-14 % levels in last 2 years from &gt;18% levels</t>
  </si>
  <si>
    <t>Good</t>
  </si>
  <si>
    <t>Moderate</t>
  </si>
  <si>
    <t>It is-line with other industry peers. TCS outsmarts it by way above.</t>
  </si>
  <si>
    <t>Yes</t>
  </si>
  <si>
    <t>It is in-line with mainstream software industry</t>
  </si>
  <si>
    <t>High at the moment</t>
  </si>
  <si>
    <t>They pulled out the company from the brinks 3 times in the past. 
They did good job even after the previous chief had quit the company.
10yrs Sales growth is in-line with other bigger industry peers -- HCL &amp; TCS; that shows that the company is committed towards expanding its footprint.</t>
  </si>
  <si>
    <t>No</t>
  </si>
  <si>
    <t>10 year ROE=22%; ROCE (Recent) = 28%; Both are increasing in trend after 2016;
Still less than peers</t>
  </si>
  <si>
    <t>Yes. Cash conversion is in fact better than peers</t>
  </si>
  <si>
    <t>Does the company remain in sustainable growth levels?</t>
  </si>
  <si>
    <t>SG 7%; SSGR 15%; D/E 0.1</t>
  </si>
  <si>
    <r>
      <t xml:space="preserve">Though Debt to Equity appears to be 0.1, considering SG is almost equal to SSGR, company will require more funds either through Equity dilution or through debts to increase SG or to catch up its bigger peers. </t>
    </r>
    <r>
      <rPr>
        <b/>
        <sz val="11"/>
        <color theme="1"/>
        <rFont val="Calibri"/>
        <family val="2"/>
        <scheme val="minor"/>
      </rPr>
      <t>This may result in derating of stock price.</t>
    </r>
  </si>
  <si>
    <t>What is the attrition rate? Is it at comparable levels with industry peers</t>
  </si>
  <si>
    <t>Total Employees</t>
  </si>
  <si>
    <t>Gross Add</t>
  </si>
  <si>
    <t>Total Employees (End)</t>
  </si>
  <si>
    <t>Total Employees (Start)</t>
  </si>
  <si>
    <t>Attrition (No)</t>
  </si>
  <si>
    <t>Attrition (%)</t>
  </si>
  <si>
    <t>Q1 2019</t>
  </si>
  <si>
    <t>Q1 2018</t>
  </si>
  <si>
    <t xml:space="preserve">In-line with industry peers. 
1. FCF / CFO is in-line with other companies, but way below market leader TCS.
2. OPM has grown from around 10 levels to about 14 levels (Base effect). It can't be compared with other market leaders such as TCS.
</t>
  </si>
  <si>
    <r>
      <t xml:space="preserve">Yes. Software Services company. Company offers solutions in legacy &amp; modern technologies;
</t>
    </r>
    <r>
      <rPr>
        <b/>
        <sz val="11"/>
        <color theme="1"/>
        <rFont val="Calibri"/>
        <family val="2"/>
        <scheme val="minor"/>
      </rPr>
      <t>Company is in IT consulting business, thus the appreciation in Dollar To Rupee conversion rate will help it in Rupee terms</t>
    </r>
  </si>
  <si>
    <t>COMPANY NAME</t>
  </si>
  <si>
    <t>MINDTREE LTD</t>
  </si>
  <si>
    <t>LATEST VERSION</t>
  </si>
  <si>
    <t>PLEASE DO NOT MAKE ANY CHANGES TO THIS SHEET</t>
  </si>
  <si>
    <t>CURRENT VERSION</t>
  </si>
  <si>
    <t>META</t>
  </si>
  <si>
    <t>Number of shares</t>
  </si>
  <si>
    <t>Face Value</t>
  </si>
  <si>
    <t>Current Price</t>
  </si>
  <si>
    <t>Market Capitalization</t>
  </si>
  <si>
    <t>PROFIT &amp; LOSS</t>
  </si>
  <si>
    <t>Report Date</t>
  </si>
  <si>
    <t>Sales</t>
  </si>
  <si>
    <t>Raw Material Cost</t>
  </si>
  <si>
    <t>Change in Inventory</t>
  </si>
  <si>
    <t>Power and Fuel</t>
  </si>
  <si>
    <t>Other Mfr. Exp</t>
  </si>
  <si>
    <t>Employee Cost</t>
  </si>
  <si>
    <t>Selling and admin</t>
  </si>
  <si>
    <t>Other Expenses</t>
  </si>
  <si>
    <t>Other Income</t>
  </si>
  <si>
    <t>Depreciation</t>
  </si>
  <si>
    <t>Interest</t>
  </si>
  <si>
    <t>Profit before tax</t>
  </si>
  <si>
    <t>Tax</t>
  </si>
  <si>
    <t>Net profit</t>
  </si>
  <si>
    <t>Dividend Amount</t>
  </si>
  <si>
    <t>Quarters</t>
  </si>
  <si>
    <t>Expenses</t>
  </si>
  <si>
    <t>Operating Profit</t>
  </si>
  <si>
    <t>BALANCE SHEET</t>
  </si>
  <si>
    <t>Equity Share Capital</t>
  </si>
  <si>
    <t>Reserves</t>
  </si>
  <si>
    <t>Borrowings</t>
  </si>
  <si>
    <t>Other Liabilities</t>
  </si>
  <si>
    <t>Total</t>
  </si>
  <si>
    <t>Net Block</t>
  </si>
  <si>
    <t>Capital Work in Progress</t>
  </si>
  <si>
    <t>Investments</t>
  </si>
  <si>
    <t>Other Assets</t>
  </si>
  <si>
    <t>Receivables</t>
  </si>
  <si>
    <t>Inventory</t>
  </si>
  <si>
    <t>Cash &amp; Bank</t>
  </si>
  <si>
    <t>No. of Equity Shares</t>
  </si>
  <si>
    <t>New Bonus Shares</t>
  </si>
  <si>
    <t>Face value</t>
  </si>
  <si>
    <t>CASH FLOW:</t>
  </si>
  <si>
    <t>Cash from Operating Activity</t>
  </si>
  <si>
    <t>Cash from Investing Activity</t>
  </si>
  <si>
    <t>Cash from Financing Activity</t>
  </si>
  <si>
    <t>Net Cash Flow</t>
  </si>
  <si>
    <t>PRICE:</t>
  </si>
  <si>
    <t>DERIVED:</t>
  </si>
  <si>
    <t>Adjusted Equity Shares in Cr</t>
  </si>
  <si>
    <t>Utilization %</t>
  </si>
  <si>
    <t>Empl. Before addition</t>
  </si>
  <si>
    <t>Billable employees</t>
  </si>
  <si>
    <t>Billable Total Man Hours(approx)</t>
  </si>
  <si>
    <t>Approximate (Rate/Hr) in Rs.</t>
  </si>
  <si>
    <t>Sales (Rs)</t>
  </si>
  <si>
    <t>Sales (Rs Cr.)</t>
  </si>
  <si>
    <t>No. of 
months</t>
  </si>
  <si>
    <t>Billing 
days/month</t>
  </si>
  <si>
    <t>No. of 
billable hrs / day</t>
  </si>
  <si>
    <t>Total Billable hrs 
in 3 months(approx)</t>
  </si>
  <si>
    <r>
      <t xml:space="preserve">It was reduced from 15% to 13%, but higher by 2% than TCS; however, while looking at the employee addition &amp; attrition numbers, it becomes clear that the no. of employees added by Q1 2019 is almost 3 times as that of Q1 2018. 
</t>
    </r>
    <r>
      <rPr>
        <b/>
        <sz val="11"/>
        <color theme="1"/>
        <rFont val="Calibri"/>
        <family val="2"/>
        <scheme val="minor"/>
      </rPr>
      <t>Real attrition numbers are in fact higher in 2019 than in 2018. But the company put up the fact in %, making it difficult to understand.</t>
    </r>
    <r>
      <rPr>
        <sz val="11"/>
        <color theme="1"/>
        <rFont val="Calibri"/>
        <family val="2"/>
        <scheme val="minor"/>
      </rPr>
      <t xml:space="preserve">
Source:Annual Reports &amp; Investor presentation.
</t>
    </r>
    <r>
      <rPr>
        <b/>
        <sz val="11"/>
        <color theme="1"/>
        <rFont val="Calibri"/>
        <family val="2"/>
        <scheme val="minor"/>
      </rPr>
      <t>One interesting fact is the increase in numbers of BOTs or automated machines those can do jobs that humans generaly do. This may be the reason why attrition is increased as IT companies tend to automate many repetitive jobs.</t>
    </r>
  </si>
  <si>
    <r>
      <rPr>
        <b/>
        <u/>
        <sz val="11"/>
        <color theme="1"/>
        <rFont val="Calibri"/>
        <family val="2"/>
        <scheme val="minor"/>
      </rPr>
      <t xml:space="preserve">$ to INR </t>
    </r>
    <r>
      <rPr>
        <sz val="11"/>
        <color theme="1"/>
        <rFont val="Calibri"/>
        <family val="2"/>
        <scheme val="minor"/>
      </rPr>
      <t>Conversion Rate(Quarterly avg)</t>
    </r>
  </si>
  <si>
    <r>
      <t xml:space="preserve">Approx. $/Hr 
</t>
    </r>
    <r>
      <rPr>
        <b/>
        <u/>
        <sz val="11"/>
        <color theme="1"/>
        <rFont val="Calibri"/>
        <family val="2"/>
        <scheme val="minor"/>
      </rPr>
      <t xml:space="preserve">Varying Rate (based on quarterly average rate)
</t>
    </r>
    <r>
      <rPr>
        <b/>
        <u/>
        <sz val="11"/>
        <color rgb="FFFF0000"/>
        <rFont val="Calibri"/>
        <family val="2"/>
        <scheme val="minor"/>
      </rPr>
      <t>Source: https://www.oanda.com/currency/average</t>
    </r>
  </si>
  <si>
    <r>
      <t xml:space="preserve">For software, Consider 
1. Sales / Employee Cost
2. Op. Proft / Employee Cost
</t>
    </r>
    <r>
      <rPr>
        <b/>
        <sz val="11"/>
        <color theme="1"/>
        <rFont val="Calibri"/>
        <family val="2"/>
        <scheme val="minor"/>
      </rPr>
      <t xml:space="preserve">Employee cost abnormality can be there because of 3 reasons: 
a) Company is paying more salary.
b) </t>
    </r>
    <r>
      <rPr>
        <b/>
        <u/>
        <sz val="11"/>
        <color theme="1"/>
        <rFont val="Calibri"/>
        <family val="2"/>
        <scheme val="minor"/>
      </rPr>
      <t>Utilization Level:</t>
    </r>
    <r>
      <rPr>
        <b/>
        <sz val="11"/>
        <color theme="1"/>
        <rFont val="Calibri"/>
        <family val="2"/>
        <scheme val="minor"/>
      </rPr>
      <t xml:space="preserve"> More no of employees are present than what is required or the overall bench strength may be higher than the nominal range of industry.
c) </t>
    </r>
    <r>
      <rPr>
        <b/>
        <u/>
        <sz val="11"/>
        <color theme="1"/>
        <rFont val="Calibri"/>
        <family val="2"/>
        <scheme val="minor"/>
      </rPr>
      <t>Billing rate</t>
    </r>
    <r>
      <rPr>
        <b/>
        <sz val="11"/>
        <color theme="1"/>
        <rFont val="Calibri"/>
        <family val="2"/>
        <scheme val="minor"/>
      </rPr>
      <t xml:space="preserve"> is very low.</t>
    </r>
  </si>
  <si>
    <t>Mintree</t>
  </si>
  <si>
    <t>Mindtree</t>
  </si>
  <si>
    <t>HCL</t>
  </si>
  <si>
    <r>
      <t xml:space="preserve">Approx. $/Hr (65INR/$) </t>
    </r>
    <r>
      <rPr>
        <b/>
        <u/>
        <sz val="11"/>
        <color theme="1"/>
        <rFont val="Calibri"/>
        <family val="2"/>
        <scheme val="minor"/>
      </rPr>
      <t>Fixed Rate</t>
    </r>
  </si>
  <si>
    <t>Is the cost under control and is in-line with industry peers?
How about employee utilization (for software)?</t>
  </si>
  <si>
    <t>What are the growth drivers? How confident the management is in latest conf. calls and quarterly / annual report?</t>
  </si>
  <si>
    <r>
      <t xml:space="preserve">Employee cost is high as compared to other peers. As a result of that output in terms of same year sales and OPM is less. It shows that Mindtree has to employ more resources for the same out than its bigger peers. </t>
    </r>
    <r>
      <rPr>
        <b/>
        <sz val="11"/>
        <color theme="1"/>
        <rFont val="Calibri"/>
        <family val="2"/>
        <scheme val="minor"/>
      </rPr>
      <t xml:space="preserve">This raises doubts about the winnability of Mindtree team in contracts.
As per the AR 2017-18, Utilization is improved by 2% points, which in turn shows that the company has got poor billing rates than peers. </t>
    </r>
    <r>
      <rPr>
        <b/>
        <sz val="11"/>
        <color rgb="FFFF0000"/>
        <rFont val="Calibri"/>
        <family val="2"/>
        <scheme val="minor"/>
      </rPr>
      <t>This is proven while comparing with HCL for last 5 quarters. Per Hour billing rate of HCL remained around 36$/Hr while that of Mindtree was around 31$/Hr
Employee utilization (How many employees are actually engaged in a billable project / activity, which is very vital for an IT company) too is around 73% while it is for HCL and other Tier1 companies it is above 85%</t>
    </r>
  </si>
  <si>
    <t>Being an IT consulting Company, Mindtree has got expertise in all major IT streams both vertically (Business Units) &amp; horizontally (various technologies). It offers various consultancy services in various legacy software such as mainframes and new age technologies such as cloud, machine learning, IOT (SMAC) etc.,</t>
  </si>
  <si>
    <t>Couldn't ascertain the overall size, but the company is focusing on emerging trends.
Overall IT market is expanding greatly in SMAC &amp; Artificial Intell. areas</t>
  </si>
  <si>
    <t>Social, Mobile, Analytics and Cloud (SMAC) &amp; Automation</t>
  </si>
  <si>
    <t>Company sounds very confident about it; Need to see how will it pan out in upcoming quarters towards better utilization of resources as hiring picked up in the company</t>
  </si>
  <si>
    <t>**Didn't do valuation analysis as such since I wanted to analyze this IT company from utilization perspective, which in fact gives real picture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</si>
</sst>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8" formatCode="_ * #,##0.00_ ;_ * \-#,##0.00_ ;_ * &quot;-&quot;??_ ;_ @_ "/>
    <numFmt numFmtId="169" formatCode="[$-409]mmm\-yy;@"/>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8"/>
      <color theme="0"/>
      <name val="Courier"/>
      <family val="2"/>
    </font>
    <font>
      <b/>
      <u/>
      <sz val="11"/>
      <color theme="1"/>
      <name val="Calibri"/>
      <family val="2"/>
      <scheme val="minor"/>
    </font>
    <font>
      <u/>
      <sz val="11"/>
      <color theme="10"/>
      <name val="Calibri"/>
      <family val="2"/>
    </font>
    <font>
      <b/>
      <sz val="11"/>
      <color theme="0"/>
      <name val="Calibri"/>
      <family val="2"/>
      <scheme val="minor"/>
    </font>
    <font>
      <sz val="11"/>
      <name val="Calibri"/>
      <family val="2"/>
      <scheme val="minor"/>
    </font>
    <font>
      <sz val="9"/>
      <color indexed="81"/>
      <name val="Tahoma"/>
      <family val="2"/>
    </font>
    <font>
      <b/>
      <sz val="9"/>
      <color indexed="81"/>
      <name val="Tahoma"/>
      <family val="2"/>
    </font>
    <font>
      <b/>
      <u/>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patternFill>
    </fill>
    <fill>
      <patternFill patternType="solid">
        <fgColor rgb="FF0275D8"/>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alignment vertical="top"/>
      <protection locked="0"/>
    </xf>
  </cellStyleXfs>
  <cellXfs count="31">
    <xf numFmtId="0" fontId="0" fillId="0" borderId="0" xfId="0"/>
    <xf numFmtId="0" fontId="0" fillId="0" borderId="0" xfId="0" applyAlignment="1">
      <alignment wrapText="1"/>
    </xf>
    <xf numFmtId="3" fontId="0" fillId="0" borderId="0" xfId="0" applyNumberFormat="1"/>
    <xf numFmtId="43" fontId="1" fillId="0" borderId="0" xfId="1" applyFont="1" applyBorder="1"/>
    <xf numFmtId="168" fontId="5" fillId="0" borderId="0" xfId="3" applyNumberFormat="1" applyBorder="1" applyAlignment="1" applyProtection="1">
      <alignment horizontal="center"/>
    </xf>
    <xf numFmtId="43" fontId="0" fillId="0" borderId="0" xfId="1" applyFont="1" applyBorder="1"/>
    <xf numFmtId="168" fontId="6" fillId="2" borderId="0" xfId="2" applyNumberFormat="1" applyFont="1" applyBorder="1" applyAlignment="1">
      <alignment horizontal="center"/>
    </xf>
    <xf numFmtId="169" fontId="6" fillId="3" borderId="0" xfId="1" applyNumberFormat="1" applyFont="1" applyFill="1" applyBorder="1"/>
    <xf numFmtId="169" fontId="6" fillId="3" borderId="0" xfId="0" applyNumberFormat="1" applyFont="1" applyFill="1" applyBorder="1" applyAlignment="1">
      <alignment horizontal="center"/>
    </xf>
    <xf numFmtId="169" fontId="7" fillId="0" borderId="0" xfId="1" applyNumberFormat="1" applyFont="1" applyFill="1" applyBorder="1"/>
    <xf numFmtId="43" fontId="2" fillId="0" borderId="0" xfId="1" applyFont="1" applyBorder="1"/>
    <xf numFmtId="43" fontId="0" fillId="0" borderId="0" xfId="1" applyNumberFormat="1" applyFont="1" applyBorder="1"/>
    <xf numFmtId="169" fontId="6" fillId="3" borderId="0" xfId="0" applyNumberFormat="1" applyFont="1" applyFill="1" applyBorder="1" applyAlignment="1">
      <alignment horizontal="center" wrapText="1"/>
    </xf>
    <xf numFmtId="0" fontId="0" fillId="0" borderId="0" xfId="0" applyAlignment="1">
      <alignment horizontal="center"/>
    </xf>
    <xf numFmtId="169" fontId="6" fillId="3" borderId="0" xfId="0" applyNumberFormat="1" applyFont="1" applyFill="1" applyBorder="1" applyAlignment="1">
      <alignment horizontal="center"/>
    </xf>
    <xf numFmtId="0" fontId="0" fillId="4" borderId="0" xfId="0" applyFill="1" applyAlignment="1">
      <alignment wrapText="1"/>
    </xf>
    <xf numFmtId="0" fontId="0" fillId="4" borderId="0" xfId="0" applyFill="1"/>
    <xf numFmtId="0" fontId="0" fillId="0" borderId="1" xfId="0" applyBorder="1" applyAlignment="1">
      <alignment wrapText="1"/>
    </xf>
    <xf numFmtId="0" fontId="0" fillId="0" borderId="1" xfId="0" applyBorder="1" applyAlignment="1">
      <alignment horizontal="center" wrapText="1"/>
    </xf>
    <xf numFmtId="0" fontId="0" fillId="0" borderId="2" xfId="0" applyBorder="1"/>
    <xf numFmtId="0" fontId="0" fillId="0" borderId="3" xfId="0" applyBorder="1" applyAlignment="1">
      <alignment wrapText="1"/>
    </xf>
    <xf numFmtId="0" fontId="0" fillId="0" borderId="4" xfId="0" applyBorder="1"/>
    <xf numFmtId="0" fontId="0" fillId="0" borderId="5" xfId="0" applyBorder="1" applyAlignment="1">
      <alignment wrapText="1"/>
    </xf>
    <xf numFmtId="0" fontId="0" fillId="0" borderId="6" xfId="0" applyBorder="1" applyAlignment="1">
      <alignment wrapText="1"/>
    </xf>
    <xf numFmtId="0" fontId="0" fillId="0" borderId="7" xfId="0" applyBorder="1"/>
    <xf numFmtId="0" fontId="0" fillId="0" borderId="8" xfId="0" applyBorder="1" applyAlignment="1">
      <alignment wrapText="1"/>
    </xf>
    <xf numFmtId="0" fontId="0" fillId="0" borderId="8" xfId="0" applyBorder="1" applyAlignment="1">
      <alignment horizontal="center" wrapText="1"/>
    </xf>
    <xf numFmtId="0" fontId="0" fillId="0" borderId="9" xfId="0" applyBorder="1" applyAlignment="1">
      <alignment wrapText="1"/>
    </xf>
    <xf numFmtId="0" fontId="1" fillId="5" borderId="10" xfId="0" applyFont="1" applyFill="1" applyBorder="1"/>
    <xf numFmtId="0" fontId="1" fillId="5" borderId="11" xfId="0" applyFont="1" applyFill="1" applyBorder="1" applyAlignment="1">
      <alignment wrapText="1"/>
    </xf>
    <xf numFmtId="0" fontId="1" fillId="5" borderId="12" xfId="0" applyFont="1" applyFill="1" applyBorder="1" applyAlignment="1">
      <alignment wrapText="1"/>
    </xf>
  </cellXfs>
  <cellStyles count="4">
    <cellStyle name="Accent6" xfId="2" builtinId="49"/>
    <cellStyle name="Comma" xfId="1" builtinId="3"/>
    <cellStyle name="Hyperlink" xfId="3" builtinId="8"/>
    <cellStyle name="Normal" xfId="0" builtinId="0"/>
  </cellStyles>
  <dxfs count="1">
    <dxf>
      <font>
        <b/>
        <i val="0"/>
        <color theme="0"/>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screener.i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C6" sqref="C6"/>
    </sheetView>
  </sheetViews>
  <sheetFormatPr defaultRowHeight="15" x14ac:dyDescent="0.25"/>
  <cols>
    <col min="2" max="2" width="37.5703125" style="1" customWidth="1"/>
    <col min="3" max="3" width="56.5703125" style="1" bestFit="1" customWidth="1"/>
    <col min="4" max="4" width="52.140625" style="1" bestFit="1" customWidth="1"/>
    <col min="5" max="5" width="34.5703125" style="1" customWidth="1"/>
  </cols>
  <sheetData>
    <row r="1" spans="1:5" ht="30.75" thickBot="1" x14ac:dyDescent="0.3">
      <c r="A1" s="28" t="s">
        <v>0</v>
      </c>
      <c r="B1" s="29" t="s">
        <v>1</v>
      </c>
      <c r="C1" s="29" t="s">
        <v>3</v>
      </c>
      <c r="D1" s="29" t="s">
        <v>2</v>
      </c>
      <c r="E1" s="30" t="s">
        <v>10</v>
      </c>
    </row>
    <row r="2" spans="1:5" ht="75" x14ac:dyDescent="0.25">
      <c r="A2" s="24">
        <v>1</v>
      </c>
      <c r="B2" s="25" t="s">
        <v>6</v>
      </c>
      <c r="C2" s="25" t="s">
        <v>53</v>
      </c>
      <c r="D2" s="26" t="s">
        <v>130</v>
      </c>
      <c r="E2" s="27"/>
    </row>
    <row r="3" spans="1:5" x14ac:dyDescent="0.25">
      <c r="A3" s="19">
        <v>2</v>
      </c>
      <c r="B3" s="17" t="s">
        <v>4</v>
      </c>
      <c r="C3" s="17" t="s">
        <v>22</v>
      </c>
      <c r="D3" s="18"/>
      <c r="E3" s="20"/>
    </row>
    <row r="4" spans="1:5" ht="60" x14ac:dyDescent="0.25">
      <c r="A4" s="19">
        <v>3</v>
      </c>
      <c r="B4" s="17" t="s">
        <v>5</v>
      </c>
      <c r="C4" s="17" t="s">
        <v>131</v>
      </c>
      <c r="D4" s="17"/>
      <c r="E4" s="20"/>
    </row>
    <row r="5" spans="1:5" ht="45" x14ac:dyDescent="0.25">
      <c r="A5" s="19">
        <v>4</v>
      </c>
      <c r="B5" s="17" t="s">
        <v>7</v>
      </c>
      <c r="C5" s="17" t="s">
        <v>23</v>
      </c>
      <c r="D5" s="17" t="s">
        <v>24</v>
      </c>
      <c r="E5" s="20"/>
    </row>
    <row r="6" spans="1:5" ht="30" x14ac:dyDescent="0.25">
      <c r="A6" s="19">
        <v>5</v>
      </c>
      <c r="B6" s="17" t="s">
        <v>13</v>
      </c>
      <c r="C6" s="17" t="s">
        <v>25</v>
      </c>
      <c r="D6" s="17" t="s">
        <v>24</v>
      </c>
      <c r="E6" s="20" t="s">
        <v>14</v>
      </c>
    </row>
    <row r="7" spans="1:5" ht="45" x14ac:dyDescent="0.25">
      <c r="A7" s="19">
        <v>6</v>
      </c>
      <c r="B7" s="17" t="s">
        <v>8</v>
      </c>
      <c r="C7" s="17" t="s">
        <v>26</v>
      </c>
      <c r="D7" s="17" t="s">
        <v>27</v>
      </c>
      <c r="E7" s="20"/>
    </row>
    <row r="8" spans="1:5" ht="105" x14ac:dyDescent="0.25">
      <c r="A8" s="19">
        <v>7</v>
      </c>
      <c r="B8" s="17" t="s">
        <v>9</v>
      </c>
      <c r="C8" s="17" t="s">
        <v>30</v>
      </c>
      <c r="D8" s="17" t="s">
        <v>36</v>
      </c>
      <c r="E8" s="20"/>
    </row>
    <row r="9" spans="1:5" ht="30" x14ac:dyDescent="0.25">
      <c r="A9" s="19">
        <v>8</v>
      </c>
      <c r="B9" s="17" t="s">
        <v>11</v>
      </c>
      <c r="C9" s="17" t="s">
        <v>31</v>
      </c>
      <c r="D9" s="17" t="s">
        <v>32</v>
      </c>
      <c r="E9" s="20"/>
    </row>
    <row r="10" spans="1:5" ht="45" x14ac:dyDescent="0.25">
      <c r="A10" s="19">
        <v>9</v>
      </c>
      <c r="B10" s="17" t="s">
        <v>12</v>
      </c>
      <c r="C10" s="17" t="s">
        <v>29</v>
      </c>
      <c r="D10" s="17" t="s">
        <v>28</v>
      </c>
      <c r="E10" s="20"/>
    </row>
    <row r="11" spans="1:5" ht="30" x14ac:dyDescent="0.25">
      <c r="A11" s="19">
        <v>10</v>
      </c>
      <c r="B11" s="17" t="s">
        <v>15</v>
      </c>
      <c r="C11" s="17" t="s">
        <v>33</v>
      </c>
      <c r="D11" s="17" t="s">
        <v>34</v>
      </c>
      <c r="E11" s="20"/>
    </row>
    <row r="12" spans="1:5" ht="30" x14ac:dyDescent="0.25">
      <c r="A12" s="19">
        <v>11</v>
      </c>
      <c r="B12" s="17" t="s">
        <v>16</v>
      </c>
      <c r="C12" s="17"/>
      <c r="D12" s="17"/>
      <c r="E12" s="20"/>
    </row>
    <row r="13" spans="1:5" ht="90" x14ac:dyDescent="0.25">
      <c r="A13" s="19">
        <v>12</v>
      </c>
      <c r="B13" s="17" t="s">
        <v>17</v>
      </c>
      <c r="C13" s="17" t="s">
        <v>35</v>
      </c>
      <c r="D13" s="17" t="s">
        <v>134</v>
      </c>
      <c r="E13" s="20" t="s">
        <v>18</v>
      </c>
    </row>
    <row r="14" spans="1:5" ht="45" x14ac:dyDescent="0.25">
      <c r="A14" s="19">
        <v>13</v>
      </c>
      <c r="B14" s="17" t="s">
        <v>19</v>
      </c>
      <c r="C14" s="17" t="s">
        <v>38</v>
      </c>
      <c r="D14" s="17"/>
      <c r="E14" s="20"/>
    </row>
    <row r="15" spans="1:5" ht="105" x14ac:dyDescent="0.25">
      <c r="A15" s="19">
        <v>14</v>
      </c>
      <c r="B15" s="17" t="s">
        <v>20</v>
      </c>
      <c r="C15" s="17" t="s">
        <v>39</v>
      </c>
      <c r="D15" s="17" t="s">
        <v>52</v>
      </c>
      <c r="E15" s="20"/>
    </row>
    <row r="16" spans="1:5" ht="30" x14ac:dyDescent="0.25">
      <c r="A16" s="19">
        <v>15</v>
      </c>
      <c r="B16" s="17" t="s">
        <v>21</v>
      </c>
      <c r="C16" s="17" t="s">
        <v>33</v>
      </c>
      <c r="D16" s="17"/>
      <c r="E16" s="20"/>
    </row>
    <row r="17" spans="1:5" ht="270" x14ac:dyDescent="0.25">
      <c r="A17" s="19">
        <v>16</v>
      </c>
      <c r="B17" s="17" t="s">
        <v>127</v>
      </c>
      <c r="C17" s="17" t="s">
        <v>37</v>
      </c>
      <c r="D17" s="17" t="s">
        <v>129</v>
      </c>
      <c r="E17" s="20" t="s">
        <v>122</v>
      </c>
    </row>
    <row r="18" spans="1:5" ht="75" x14ac:dyDescent="0.25">
      <c r="A18" s="19">
        <v>17</v>
      </c>
      <c r="B18" s="17" t="s">
        <v>40</v>
      </c>
      <c r="C18" s="17" t="s">
        <v>41</v>
      </c>
      <c r="D18" s="17" t="s">
        <v>42</v>
      </c>
      <c r="E18" s="20"/>
    </row>
    <row r="19" spans="1:5" ht="225" x14ac:dyDescent="0.25">
      <c r="A19" s="19">
        <v>18</v>
      </c>
      <c r="B19" s="17" t="s">
        <v>43</v>
      </c>
      <c r="C19" s="17" t="s">
        <v>35</v>
      </c>
      <c r="D19" s="17" t="s">
        <v>119</v>
      </c>
      <c r="E19" s="20"/>
    </row>
    <row r="20" spans="1:5" ht="60" x14ac:dyDescent="0.25">
      <c r="A20" s="19">
        <v>19</v>
      </c>
      <c r="B20" s="17" t="s">
        <v>128</v>
      </c>
      <c r="C20" s="17" t="s">
        <v>132</v>
      </c>
      <c r="D20" s="17" t="s">
        <v>133</v>
      </c>
      <c r="E20" s="20"/>
    </row>
    <row r="21" spans="1:5" x14ac:dyDescent="0.25">
      <c r="A21" s="19"/>
      <c r="B21" s="17"/>
      <c r="C21" s="17"/>
      <c r="D21" s="17"/>
      <c r="E21" s="20"/>
    </row>
    <row r="22" spans="1:5" x14ac:dyDescent="0.25">
      <c r="A22" s="19"/>
      <c r="B22" s="17"/>
      <c r="C22" s="17"/>
      <c r="D22" s="17"/>
      <c r="E22" s="20"/>
    </row>
    <row r="23" spans="1:5" x14ac:dyDescent="0.25">
      <c r="A23" s="19"/>
      <c r="B23" s="17"/>
      <c r="C23" s="17"/>
      <c r="D23" s="17"/>
      <c r="E23" s="20"/>
    </row>
    <row r="24" spans="1:5" x14ac:dyDescent="0.25">
      <c r="A24" s="19"/>
      <c r="B24" s="17"/>
      <c r="C24" s="17"/>
      <c r="D24" s="17"/>
      <c r="E24" s="20"/>
    </row>
    <row r="25" spans="1:5" x14ac:dyDescent="0.25">
      <c r="A25" s="19"/>
      <c r="B25" s="17"/>
      <c r="C25" s="17"/>
      <c r="D25" s="17"/>
      <c r="E25" s="20"/>
    </row>
    <row r="26" spans="1:5" ht="15.75" thickBot="1" x14ac:dyDescent="0.3">
      <c r="A26" s="21"/>
      <c r="B26" s="22"/>
      <c r="C26" s="22"/>
      <c r="D26" s="22"/>
      <c r="E26" s="23"/>
    </row>
  </sheetData>
  <mergeCells count="1">
    <mergeCell ref="D2:D3"/>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
  <sheetViews>
    <sheetView workbookViewId="0">
      <pane xSplit="7" topLeftCell="H1" activePane="topRight" state="frozen"/>
      <selection pane="topRight" activeCell="G9" sqref="G9"/>
    </sheetView>
  </sheetViews>
  <sheetFormatPr defaultRowHeight="15" x14ac:dyDescent="0.25"/>
  <cols>
    <col min="1" max="1" width="22" bestFit="1" customWidth="1"/>
    <col min="6" max="6" width="1.42578125" customWidth="1"/>
    <col min="7" max="7" width="21.7109375" style="1" bestFit="1" customWidth="1"/>
    <col min="8" max="8" width="12" bestFit="1" customWidth="1"/>
    <col min="9" max="9" width="12" customWidth="1"/>
    <col min="10" max="10" width="12" bestFit="1" customWidth="1"/>
    <col min="11" max="11" width="12" customWidth="1"/>
    <col min="12" max="12" width="12" bestFit="1" customWidth="1"/>
    <col min="13" max="13" width="12" customWidth="1"/>
    <col min="14" max="14" width="12" bestFit="1" customWidth="1"/>
    <col min="15" max="15" width="12" customWidth="1"/>
    <col min="16" max="16" width="12" bestFit="1" customWidth="1"/>
    <col min="17" max="17" width="12" customWidth="1"/>
    <col min="18" max="18" width="7.7109375" style="1" bestFit="1" customWidth="1"/>
    <col min="19" max="19" width="8" style="1" customWidth="1"/>
    <col min="20" max="20" width="9.42578125" style="1" customWidth="1"/>
    <col min="21" max="21" width="16.85546875" style="1" customWidth="1"/>
  </cols>
  <sheetData>
    <row r="1" spans="1:21" ht="45" x14ac:dyDescent="0.25">
      <c r="B1" s="13" t="s">
        <v>51</v>
      </c>
      <c r="C1" s="13"/>
      <c r="D1" s="13" t="s">
        <v>50</v>
      </c>
      <c r="E1" s="13"/>
      <c r="H1" s="14">
        <v>42916</v>
      </c>
      <c r="I1" s="14"/>
      <c r="J1" s="14">
        <v>43008</v>
      </c>
      <c r="K1" s="14"/>
      <c r="L1" s="14">
        <v>43100</v>
      </c>
      <c r="M1" s="14"/>
      <c r="N1" s="14">
        <v>43190</v>
      </c>
      <c r="O1" s="14"/>
      <c r="P1" s="14">
        <v>43281</v>
      </c>
      <c r="Q1" s="14"/>
      <c r="R1" s="12" t="s">
        <v>115</v>
      </c>
      <c r="S1" s="12" t="s">
        <v>116</v>
      </c>
      <c r="T1" s="12" t="s">
        <v>117</v>
      </c>
      <c r="U1" s="12" t="s">
        <v>118</v>
      </c>
    </row>
    <row r="2" spans="1:21" x14ac:dyDescent="0.25">
      <c r="B2" t="s">
        <v>124</v>
      </c>
      <c r="C2" t="s">
        <v>125</v>
      </c>
      <c r="D2" t="s">
        <v>123</v>
      </c>
      <c r="E2" t="s">
        <v>125</v>
      </c>
      <c r="H2" s="8" t="s">
        <v>124</v>
      </c>
      <c r="I2" s="8" t="s">
        <v>125</v>
      </c>
      <c r="J2" s="8" t="s">
        <v>124</v>
      </c>
      <c r="K2" s="8" t="s">
        <v>125</v>
      </c>
      <c r="L2" s="8" t="s">
        <v>124</v>
      </c>
      <c r="M2" s="8" t="s">
        <v>125</v>
      </c>
      <c r="N2" s="8" t="s">
        <v>124</v>
      </c>
      <c r="O2" s="8" t="s">
        <v>125</v>
      </c>
      <c r="P2" s="8" t="s">
        <v>124</v>
      </c>
      <c r="Q2" s="8" t="s">
        <v>125</v>
      </c>
      <c r="R2" s="12"/>
      <c r="S2" s="12"/>
      <c r="T2" s="12"/>
      <c r="U2" s="12"/>
    </row>
    <row r="3" spans="1:21" x14ac:dyDescent="0.25">
      <c r="A3" t="s">
        <v>46</v>
      </c>
      <c r="B3" s="2">
        <v>16561</v>
      </c>
      <c r="C3" s="2">
        <v>124121</v>
      </c>
      <c r="D3" s="2">
        <v>18990</v>
      </c>
      <c r="E3" s="2">
        <v>117781</v>
      </c>
      <c r="G3" s="1" t="s">
        <v>114</v>
      </c>
      <c r="H3">
        <f>'Raw Data'!G42</f>
        <v>1289.5</v>
      </c>
      <c r="I3">
        <v>12149</v>
      </c>
      <c r="J3">
        <f>'Raw Data'!H42</f>
        <v>1331.6</v>
      </c>
      <c r="K3">
        <v>12433</v>
      </c>
      <c r="L3">
        <f>'Raw Data'!I42</f>
        <v>1377.7</v>
      </c>
      <c r="M3">
        <v>12809</v>
      </c>
      <c r="N3">
        <f>'Raw Data'!J42</f>
        <v>1464</v>
      </c>
      <c r="O3">
        <v>13178</v>
      </c>
      <c r="P3">
        <f>'Raw Data'!K42</f>
        <v>1639.5</v>
      </c>
      <c r="Q3">
        <v>13878</v>
      </c>
    </row>
    <row r="4" spans="1:21" x14ac:dyDescent="0.25">
      <c r="A4" t="s">
        <v>45</v>
      </c>
      <c r="B4">
        <v>645</v>
      </c>
      <c r="C4" s="2">
        <v>9462</v>
      </c>
      <c r="D4" s="2">
        <v>1934</v>
      </c>
      <c r="E4" s="2">
        <v>12558</v>
      </c>
      <c r="G4" s="1" t="s">
        <v>44</v>
      </c>
      <c r="H4" s="2">
        <v>16561</v>
      </c>
      <c r="I4" s="2">
        <v>117781</v>
      </c>
      <c r="J4" s="2">
        <v>16910</v>
      </c>
      <c r="K4" s="2">
        <v>119040</v>
      </c>
      <c r="L4" s="2">
        <v>17200</v>
      </c>
      <c r="M4" s="2">
        <v>119291</v>
      </c>
      <c r="N4" s="2">
        <v>17723</v>
      </c>
      <c r="O4" s="2">
        <v>120081</v>
      </c>
      <c r="P4" s="2">
        <v>18990</v>
      </c>
      <c r="Q4" s="2">
        <v>124121</v>
      </c>
    </row>
    <row r="5" spans="1:21" x14ac:dyDescent="0.25">
      <c r="A5" t="s">
        <v>49</v>
      </c>
      <c r="B5">
        <v>14</v>
      </c>
      <c r="C5">
        <v>6.7</v>
      </c>
      <c r="D5">
        <v>12.2</v>
      </c>
      <c r="E5">
        <v>7</v>
      </c>
      <c r="G5" s="1" t="s">
        <v>108</v>
      </c>
      <c r="H5">
        <v>73.2</v>
      </c>
      <c r="I5">
        <v>86</v>
      </c>
      <c r="J5">
        <v>73.2</v>
      </c>
      <c r="K5">
        <v>86</v>
      </c>
      <c r="L5">
        <v>72.8</v>
      </c>
      <c r="M5">
        <v>85.8</v>
      </c>
      <c r="N5">
        <v>73.8</v>
      </c>
      <c r="O5">
        <v>85.9</v>
      </c>
      <c r="P5">
        <v>75.400000000000006</v>
      </c>
      <c r="Q5">
        <v>85.5</v>
      </c>
      <c r="R5" s="1">
        <v>3</v>
      </c>
      <c r="S5" s="1">
        <v>22</v>
      </c>
      <c r="T5" s="1">
        <v>8</v>
      </c>
      <c r="U5" s="1">
        <f>T5*S5*R5</f>
        <v>528</v>
      </c>
    </row>
    <row r="6" spans="1:21" x14ac:dyDescent="0.25">
      <c r="A6" t="s">
        <v>109</v>
      </c>
      <c r="B6" s="2">
        <f>B3-B4</f>
        <v>15916</v>
      </c>
      <c r="C6" s="2">
        <f>C3-C4</f>
        <v>114659</v>
      </c>
      <c r="D6" s="2">
        <f>D3-D4</f>
        <v>17056</v>
      </c>
      <c r="E6" s="2">
        <f>E3-E4</f>
        <v>105223</v>
      </c>
      <c r="G6" s="1" t="s">
        <v>110</v>
      </c>
      <c r="H6">
        <f t="shared" ref="H6:K6" si="0">H5/100*H4</f>
        <v>12122.652</v>
      </c>
      <c r="I6">
        <f t="shared" si="0"/>
        <v>101291.66</v>
      </c>
      <c r="J6">
        <f t="shared" si="0"/>
        <v>12378.119999999999</v>
      </c>
      <c r="K6">
        <f t="shared" si="0"/>
        <v>102374.39999999999</v>
      </c>
      <c r="L6">
        <f>L5/100*L4</f>
        <v>12521.6</v>
      </c>
      <c r="M6">
        <f>M5/100*M4</f>
        <v>102351.678</v>
      </c>
      <c r="N6">
        <f>N5/100*N4</f>
        <v>13079.574000000001</v>
      </c>
      <c r="O6">
        <f>O5/100*O4</f>
        <v>103149.57900000001</v>
      </c>
      <c r="P6">
        <f>P5/100*P4</f>
        <v>14318.460000000001</v>
      </c>
      <c r="Q6">
        <f>Q5/100*Q4</f>
        <v>106123.455</v>
      </c>
    </row>
    <row r="7" spans="1:21" ht="30" x14ac:dyDescent="0.25">
      <c r="A7" t="s">
        <v>47</v>
      </c>
      <c r="B7">
        <f>B6/100*(100+B5)</f>
        <v>18144.239999999998</v>
      </c>
      <c r="C7">
        <f>C6/100*(100+C5)</f>
        <v>122341.15299999999</v>
      </c>
      <c r="D7">
        <f>D6/100*(100+D5)</f>
        <v>19136.832000000002</v>
      </c>
      <c r="E7">
        <f>E6/100*(100+E5)</f>
        <v>112588.61</v>
      </c>
      <c r="G7" s="1" t="s">
        <v>111</v>
      </c>
      <c r="H7">
        <f>H6*U5</f>
        <v>6400760.2560000001</v>
      </c>
      <c r="I7">
        <f>I6*U5</f>
        <v>53481996.480000004</v>
      </c>
      <c r="J7">
        <f>J6*U5</f>
        <v>6535647.3599999994</v>
      </c>
      <c r="K7">
        <f>K6*U5</f>
        <v>54053683.199999996</v>
      </c>
      <c r="L7">
        <f>L6*U5</f>
        <v>6611404.7999999998</v>
      </c>
      <c r="M7">
        <f>M6*U5</f>
        <v>54041685.983999997</v>
      </c>
      <c r="N7">
        <f>N6*U5</f>
        <v>6906015.0720000006</v>
      </c>
      <c r="O7">
        <f>O6*U5</f>
        <v>54462977.712000005</v>
      </c>
      <c r="P7">
        <f>P6*U5</f>
        <v>7560146.8800000008</v>
      </c>
      <c r="Q7">
        <f>Q6*U5</f>
        <v>56033184.240000002</v>
      </c>
    </row>
    <row r="8" spans="1:21" x14ac:dyDescent="0.25">
      <c r="A8" t="s">
        <v>48</v>
      </c>
      <c r="B8" s="2">
        <f>B7-B6</f>
        <v>2228.239999999998</v>
      </c>
      <c r="C8" s="2">
        <f>C7-C6</f>
        <v>7682.1529999999912</v>
      </c>
      <c r="D8" s="2">
        <f>D7-D6</f>
        <v>2080.8320000000022</v>
      </c>
      <c r="E8" s="2">
        <f>E7-E6</f>
        <v>7365.6100000000006</v>
      </c>
      <c r="G8" s="1" t="s">
        <v>113</v>
      </c>
      <c r="H8">
        <f>H3*10000000</f>
        <v>12895000000</v>
      </c>
      <c r="I8">
        <f>I3*10000000</f>
        <v>121490000000</v>
      </c>
      <c r="J8">
        <f t="shared" ref="J8:P8" si="1">J3*10000000</f>
        <v>13316000000</v>
      </c>
      <c r="K8">
        <f>K3*10000000</f>
        <v>124330000000</v>
      </c>
      <c r="L8">
        <f t="shared" si="1"/>
        <v>13777000000</v>
      </c>
      <c r="M8">
        <f>M3*10000000</f>
        <v>128090000000</v>
      </c>
      <c r="N8">
        <f t="shared" si="1"/>
        <v>14640000000</v>
      </c>
      <c r="O8">
        <f>O3*10000000</f>
        <v>131780000000</v>
      </c>
      <c r="P8">
        <f t="shared" si="1"/>
        <v>16395000000</v>
      </c>
      <c r="Q8">
        <f>Q3*10000000</f>
        <v>138780000000</v>
      </c>
    </row>
    <row r="9" spans="1:21" ht="30" x14ac:dyDescent="0.25">
      <c r="G9" s="1" t="s">
        <v>112</v>
      </c>
      <c r="H9">
        <f>H8/H7</f>
        <v>2014.6044351391497</v>
      </c>
      <c r="I9">
        <f>I8/I7</f>
        <v>2271.605549456855</v>
      </c>
      <c r="J9">
        <f>J8/J7</f>
        <v>2037.4416284295978</v>
      </c>
      <c r="K9">
        <f>K8/K7</f>
        <v>2300.1207806686521</v>
      </c>
      <c r="L9">
        <f>L8/L7</f>
        <v>2083.8233955966516</v>
      </c>
      <c r="M9">
        <f>M8/M7</f>
        <v>2370.2073254695147</v>
      </c>
      <c r="N9">
        <f>N8/N7</f>
        <v>2119.8911162758609</v>
      </c>
      <c r="O9">
        <f>O8/O7</f>
        <v>2419.6253223033832</v>
      </c>
      <c r="P9">
        <f>P8/P7</f>
        <v>2168.6086606825288</v>
      </c>
      <c r="Q9">
        <f>Q8/Q7</f>
        <v>2476.7466258133895</v>
      </c>
    </row>
    <row r="10" spans="1:21" ht="30" x14ac:dyDescent="0.25">
      <c r="G10" s="1" t="s">
        <v>120</v>
      </c>
      <c r="H10">
        <v>64.560580000000002</v>
      </c>
      <c r="I10">
        <v>64.560580000000002</v>
      </c>
      <c r="J10">
        <v>64.359979999999993</v>
      </c>
      <c r="K10">
        <v>64.359979999999993</v>
      </c>
      <c r="L10">
        <v>64.811530000000005</v>
      </c>
      <c r="M10">
        <v>64.811530000000005</v>
      </c>
      <c r="N10">
        <v>64.425659999999993</v>
      </c>
      <c r="O10">
        <v>64.425659999999993</v>
      </c>
      <c r="P10">
        <v>67.021619999999999</v>
      </c>
      <c r="Q10">
        <v>67.021619999999999</v>
      </c>
    </row>
    <row r="11" spans="1:21" ht="30" x14ac:dyDescent="0.25">
      <c r="G11" s="1" t="s">
        <v>126</v>
      </c>
      <c r="H11">
        <f>H9/65</f>
        <v>30.993914386756149</v>
      </c>
      <c r="I11">
        <f>I9/65</f>
        <v>34.947777683951614</v>
      </c>
      <c r="J11">
        <f t="shared" ref="J11:Q11" si="2">J9/65</f>
        <v>31.345255821993813</v>
      </c>
      <c r="K11">
        <f t="shared" si="2"/>
        <v>35.386473548748491</v>
      </c>
      <c r="L11">
        <f t="shared" si="2"/>
        <v>32.058821470717717</v>
      </c>
      <c r="M11">
        <f t="shared" si="2"/>
        <v>36.46472808414638</v>
      </c>
      <c r="N11">
        <f t="shared" si="2"/>
        <v>32.613709481167092</v>
      </c>
      <c r="O11">
        <f t="shared" si="2"/>
        <v>37.225004958513587</v>
      </c>
      <c r="P11">
        <f t="shared" si="2"/>
        <v>33.363210164346597</v>
      </c>
      <c r="Q11">
        <f t="shared" si="2"/>
        <v>38.103794243282913</v>
      </c>
    </row>
    <row r="12" spans="1:21" ht="90" x14ac:dyDescent="0.25">
      <c r="G12" s="15" t="s">
        <v>121</v>
      </c>
      <c r="H12" s="16">
        <f>H9/H10</f>
        <v>31.204868902032008</v>
      </c>
      <c r="I12" s="16">
        <f>I9/I10</f>
        <v>35.185643460093679</v>
      </c>
      <c r="J12" s="16">
        <f t="shared" ref="J12:Q12" si="3">J9/J10</f>
        <v>31.656964909398635</v>
      </c>
      <c r="K12" s="16">
        <f t="shared" si="3"/>
        <v>35.7383700347429</v>
      </c>
      <c r="L12" s="16">
        <f t="shared" si="3"/>
        <v>32.152047569262002</v>
      </c>
      <c r="M12" s="16">
        <f t="shared" si="3"/>
        <v>36.570766427972224</v>
      </c>
      <c r="N12" s="16">
        <f t="shared" si="3"/>
        <v>32.904453229906551</v>
      </c>
      <c r="O12" s="16">
        <f t="shared" si="3"/>
        <v>37.556857350058714</v>
      </c>
      <c r="P12" s="16">
        <f t="shared" si="3"/>
        <v>32.356852321422977</v>
      </c>
      <c r="Q12" s="16">
        <f t="shared" si="3"/>
        <v>36.954442847149764</v>
      </c>
    </row>
  </sheetData>
  <mergeCells count="7">
    <mergeCell ref="P1:Q1"/>
    <mergeCell ref="D1:E1"/>
    <mergeCell ref="B1:C1"/>
    <mergeCell ref="H1:I1"/>
    <mergeCell ref="J1:K1"/>
    <mergeCell ref="L1:M1"/>
    <mergeCell ref="N1:O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election activeCell="G42" sqref="G42"/>
    </sheetView>
  </sheetViews>
  <sheetFormatPr defaultRowHeight="15" x14ac:dyDescent="0.25"/>
  <cols>
    <col min="1" max="1" width="27.7109375" style="5" bestFit="1" customWidth="1"/>
    <col min="2" max="11" width="13.5703125" style="5" bestFit="1" customWidth="1"/>
    <col min="12" max="16384" width="9.140625" style="5"/>
  </cols>
  <sheetData>
    <row r="1" spans="1:11" s="3" customFormat="1" x14ac:dyDescent="0.25">
      <c r="A1" s="3" t="s">
        <v>54</v>
      </c>
      <c r="B1" s="3" t="s">
        <v>55</v>
      </c>
      <c r="E1" s="4" t="str">
        <f>IF(B2&lt;&gt;B3, "A NEW VERSION OF THE WORKSHEET IS AVAILABLE", "")</f>
        <v/>
      </c>
      <c r="F1" s="4"/>
      <c r="G1" s="4"/>
      <c r="H1" s="4"/>
      <c r="I1" s="4"/>
      <c r="J1" s="4"/>
      <c r="K1" s="4"/>
    </row>
    <row r="2" spans="1:11" x14ac:dyDescent="0.25">
      <c r="A2" s="3" t="s">
        <v>56</v>
      </c>
      <c r="B2" s="5">
        <v>2.1</v>
      </c>
      <c r="E2" s="6" t="s">
        <v>57</v>
      </c>
      <c r="F2" s="6"/>
      <c r="G2" s="6"/>
      <c r="H2" s="6"/>
      <c r="I2" s="6"/>
      <c r="J2" s="6"/>
      <c r="K2" s="6"/>
    </row>
    <row r="3" spans="1:11" x14ac:dyDescent="0.25">
      <c r="A3" s="3" t="s">
        <v>58</v>
      </c>
      <c r="B3" s="5">
        <v>2.1</v>
      </c>
    </row>
    <row r="4" spans="1:11" x14ac:dyDescent="0.25">
      <c r="A4" s="3"/>
    </row>
    <row r="5" spans="1:11" x14ac:dyDescent="0.25">
      <c r="A5" s="3" t="s">
        <v>59</v>
      </c>
    </row>
    <row r="6" spans="1:11" x14ac:dyDescent="0.25">
      <c r="A6" s="5" t="s">
        <v>60</v>
      </c>
      <c r="B6" s="5">
        <f>IF(B9&gt;0, B9/B8, 0)</f>
        <v>16.418933414729864</v>
      </c>
    </row>
    <row r="7" spans="1:11" x14ac:dyDescent="0.25">
      <c r="A7" s="5" t="s">
        <v>61</v>
      </c>
      <c r="B7">
        <v>10</v>
      </c>
    </row>
    <row r="8" spans="1:11" x14ac:dyDescent="0.25">
      <c r="A8" s="5" t="s">
        <v>62</v>
      </c>
      <c r="B8">
        <v>1146.6500000000001</v>
      </c>
    </row>
    <row r="9" spans="1:11" x14ac:dyDescent="0.25">
      <c r="A9" s="5" t="s">
        <v>63</v>
      </c>
      <c r="B9">
        <v>18826.77</v>
      </c>
    </row>
    <row r="15" spans="1:11" x14ac:dyDescent="0.25">
      <c r="A15" s="3" t="s">
        <v>64</v>
      </c>
    </row>
    <row r="16" spans="1:11" s="9" customFormat="1" x14ac:dyDescent="0.25">
      <c r="A16" s="7" t="s">
        <v>65</v>
      </c>
      <c r="B16" s="8">
        <v>39903</v>
      </c>
      <c r="C16" s="8">
        <v>40268</v>
      </c>
      <c r="D16" s="8">
        <v>40633</v>
      </c>
      <c r="E16" s="8">
        <v>40999</v>
      </c>
      <c r="F16" s="8">
        <v>41364</v>
      </c>
      <c r="G16" s="8">
        <v>41729</v>
      </c>
      <c r="H16" s="8">
        <v>42094</v>
      </c>
      <c r="I16" s="8">
        <v>42460</v>
      </c>
      <c r="J16" s="8">
        <v>42825</v>
      </c>
      <c r="K16" s="8">
        <v>43190</v>
      </c>
    </row>
    <row r="17" spans="1:11" s="10" customFormat="1" x14ac:dyDescent="0.25">
      <c r="A17" s="10" t="s">
        <v>66</v>
      </c>
      <c r="B17">
        <v>1237.47</v>
      </c>
      <c r="C17">
        <v>1296</v>
      </c>
      <c r="D17">
        <v>1509</v>
      </c>
      <c r="E17">
        <v>1915.2</v>
      </c>
      <c r="F17">
        <v>2361.8000000000002</v>
      </c>
      <c r="G17">
        <v>3031.6</v>
      </c>
      <c r="H17">
        <v>3561.9</v>
      </c>
      <c r="I17">
        <v>4673</v>
      </c>
      <c r="J17">
        <v>5236.3999999999996</v>
      </c>
      <c r="K17">
        <v>5462.8</v>
      </c>
    </row>
    <row r="18" spans="1:11" s="10" customFormat="1" x14ac:dyDescent="0.25">
      <c r="A18" s="5" t="s">
        <v>67</v>
      </c>
      <c r="B18"/>
      <c r="C18"/>
      <c r="D18"/>
      <c r="E18"/>
      <c r="F18"/>
      <c r="G18"/>
      <c r="H18"/>
      <c r="I18"/>
      <c r="J18"/>
      <c r="K18"/>
    </row>
    <row r="19" spans="1:11" s="10" customFormat="1" x14ac:dyDescent="0.25">
      <c r="A19" s="5" t="s">
        <v>68</v>
      </c>
      <c r="B19"/>
      <c r="C19"/>
      <c r="D19"/>
      <c r="E19"/>
      <c r="F19"/>
      <c r="G19"/>
      <c r="H19"/>
      <c r="I19"/>
      <c r="J19"/>
      <c r="K19"/>
    </row>
    <row r="20" spans="1:11" s="10" customFormat="1" x14ac:dyDescent="0.25">
      <c r="A20" s="5" t="s">
        <v>69</v>
      </c>
      <c r="B20">
        <v>15.17</v>
      </c>
      <c r="C20">
        <v>15.8</v>
      </c>
      <c r="D20">
        <v>16.899999999999999</v>
      </c>
      <c r="E20">
        <v>18.3</v>
      </c>
      <c r="F20">
        <v>20.6</v>
      </c>
      <c r="G20">
        <v>25.5</v>
      </c>
      <c r="H20">
        <v>27.5</v>
      </c>
      <c r="I20">
        <v>31.6</v>
      </c>
      <c r="J20">
        <v>31.3</v>
      </c>
      <c r="K20">
        <v>28.9</v>
      </c>
    </row>
    <row r="21" spans="1:11" s="10" customFormat="1" x14ac:dyDescent="0.25">
      <c r="A21" s="5" t="s">
        <v>70</v>
      </c>
      <c r="B21">
        <v>59.55</v>
      </c>
      <c r="C21">
        <v>74.8</v>
      </c>
      <c r="D21">
        <v>51.5</v>
      </c>
      <c r="E21">
        <v>70.900000000000006</v>
      </c>
      <c r="F21">
        <v>93.6</v>
      </c>
      <c r="G21">
        <v>147.6</v>
      </c>
      <c r="H21">
        <v>264.39999999999998</v>
      </c>
      <c r="I21">
        <v>372.5</v>
      </c>
      <c r="J21">
        <v>400.3</v>
      </c>
      <c r="K21">
        <v>442</v>
      </c>
    </row>
    <row r="22" spans="1:11" s="10" customFormat="1" x14ac:dyDescent="0.25">
      <c r="A22" s="5" t="s">
        <v>71</v>
      </c>
      <c r="B22">
        <v>636.34</v>
      </c>
      <c r="C22">
        <v>784.2</v>
      </c>
      <c r="D22">
        <v>985.3</v>
      </c>
      <c r="E22">
        <v>1226.0999999999999</v>
      </c>
      <c r="F22">
        <v>1427.4</v>
      </c>
      <c r="G22">
        <v>1782</v>
      </c>
      <c r="H22">
        <v>2071</v>
      </c>
      <c r="I22">
        <v>2799.1</v>
      </c>
      <c r="J22">
        <v>3412.5</v>
      </c>
      <c r="K22">
        <v>3564.1</v>
      </c>
    </row>
    <row r="23" spans="1:11" s="10" customFormat="1" x14ac:dyDescent="0.25">
      <c r="A23" s="5" t="s">
        <v>72</v>
      </c>
      <c r="B23">
        <v>176.66</v>
      </c>
      <c r="C23">
        <v>155.9</v>
      </c>
      <c r="D23">
        <v>180.1</v>
      </c>
      <c r="E23">
        <v>202.4</v>
      </c>
      <c r="F23">
        <v>194.4</v>
      </c>
      <c r="G23">
        <v>319.89999999999998</v>
      </c>
      <c r="H23">
        <v>336.1</v>
      </c>
      <c r="I23">
        <v>443.8</v>
      </c>
      <c r="J23">
        <v>472.8</v>
      </c>
      <c r="K23">
        <v>488.4</v>
      </c>
    </row>
    <row r="24" spans="1:11" s="10" customFormat="1" x14ac:dyDescent="0.25">
      <c r="A24" s="5" t="s">
        <v>73</v>
      </c>
      <c r="B24">
        <v>225.91</v>
      </c>
      <c r="C24">
        <v>19.100000000000001</v>
      </c>
      <c r="D24">
        <v>97.4</v>
      </c>
      <c r="E24">
        <v>104.5</v>
      </c>
      <c r="F24">
        <v>173.4</v>
      </c>
      <c r="G24">
        <v>146.6</v>
      </c>
      <c r="H24">
        <v>153.69999999999999</v>
      </c>
      <c r="I24">
        <v>205</v>
      </c>
      <c r="J24">
        <v>215</v>
      </c>
      <c r="K24">
        <v>198.9</v>
      </c>
    </row>
    <row r="25" spans="1:11" s="10" customFormat="1" x14ac:dyDescent="0.25">
      <c r="A25" s="10" t="s">
        <v>74</v>
      </c>
      <c r="B25">
        <v>14.31</v>
      </c>
      <c r="C25">
        <v>77</v>
      </c>
      <c r="D25">
        <v>24.2</v>
      </c>
      <c r="E25">
        <v>38.5</v>
      </c>
      <c r="F25">
        <v>35</v>
      </c>
      <c r="G25">
        <v>49.6</v>
      </c>
      <c r="H25">
        <v>83.5</v>
      </c>
      <c r="I25">
        <v>83.9</v>
      </c>
      <c r="J25">
        <v>55.3</v>
      </c>
      <c r="K25">
        <v>190.2</v>
      </c>
    </row>
    <row r="26" spans="1:11" s="10" customFormat="1" x14ac:dyDescent="0.25">
      <c r="A26" s="10" t="s">
        <v>75</v>
      </c>
      <c r="B26">
        <v>56.96</v>
      </c>
      <c r="C26">
        <v>65.2</v>
      </c>
      <c r="D26">
        <v>71.2</v>
      </c>
      <c r="E26">
        <v>69.5</v>
      </c>
      <c r="F26">
        <v>62.4</v>
      </c>
      <c r="G26">
        <v>80.900000000000006</v>
      </c>
      <c r="H26">
        <v>101.8</v>
      </c>
      <c r="I26">
        <v>165.8</v>
      </c>
      <c r="J26">
        <v>185.8</v>
      </c>
      <c r="K26">
        <v>171.5</v>
      </c>
    </row>
    <row r="27" spans="1:11" s="10" customFormat="1" x14ac:dyDescent="0.25">
      <c r="A27" s="10" t="s">
        <v>76</v>
      </c>
      <c r="B27">
        <v>18.07</v>
      </c>
      <c r="C27">
        <v>3.3</v>
      </c>
      <c r="D27">
        <v>0.4</v>
      </c>
      <c r="E27">
        <v>0.5</v>
      </c>
      <c r="F27">
        <v>1</v>
      </c>
      <c r="G27">
        <v>0.4</v>
      </c>
      <c r="H27">
        <v>0.1</v>
      </c>
      <c r="I27">
        <v>16</v>
      </c>
      <c r="J27">
        <v>19.100000000000001</v>
      </c>
      <c r="K27">
        <v>16.899999999999999</v>
      </c>
    </row>
    <row r="28" spans="1:11" s="10" customFormat="1" x14ac:dyDescent="0.25">
      <c r="A28" s="10" t="s">
        <v>77</v>
      </c>
      <c r="B28">
        <v>63.12</v>
      </c>
      <c r="C28">
        <v>254.7</v>
      </c>
      <c r="D28">
        <v>130.4</v>
      </c>
      <c r="E28">
        <v>261.5</v>
      </c>
      <c r="F28">
        <v>424</v>
      </c>
      <c r="G28">
        <v>578.29999999999995</v>
      </c>
      <c r="H28">
        <v>690.8</v>
      </c>
      <c r="I28">
        <v>723.1</v>
      </c>
      <c r="J28">
        <v>554.9</v>
      </c>
      <c r="K28">
        <v>742.3</v>
      </c>
    </row>
    <row r="29" spans="1:11" s="10" customFormat="1" x14ac:dyDescent="0.25">
      <c r="A29" s="10" t="s">
        <v>78</v>
      </c>
      <c r="B29">
        <v>6.72</v>
      </c>
      <c r="C29">
        <v>39.9</v>
      </c>
      <c r="D29">
        <v>28.8</v>
      </c>
      <c r="E29">
        <v>43</v>
      </c>
      <c r="F29">
        <v>84.7</v>
      </c>
      <c r="G29">
        <v>127.5</v>
      </c>
      <c r="H29">
        <v>154.5</v>
      </c>
      <c r="I29">
        <v>170.6</v>
      </c>
      <c r="J29">
        <v>136.30000000000001</v>
      </c>
      <c r="K29">
        <v>172.2</v>
      </c>
    </row>
    <row r="30" spans="1:11" s="10" customFormat="1" x14ac:dyDescent="0.25">
      <c r="A30" s="10" t="s">
        <v>79</v>
      </c>
      <c r="B30">
        <v>52.3</v>
      </c>
      <c r="C30">
        <v>214.8</v>
      </c>
      <c r="D30">
        <v>101.6</v>
      </c>
      <c r="E30">
        <v>218.5</v>
      </c>
      <c r="F30">
        <v>339.3</v>
      </c>
      <c r="G30">
        <v>450.8</v>
      </c>
      <c r="H30">
        <v>536.29999999999995</v>
      </c>
      <c r="I30">
        <v>552.5</v>
      </c>
      <c r="J30">
        <v>418.6</v>
      </c>
      <c r="K30">
        <v>570.1</v>
      </c>
    </row>
    <row r="31" spans="1:11" s="10" customFormat="1" x14ac:dyDescent="0.25">
      <c r="A31" s="10" t="s">
        <v>80</v>
      </c>
      <c r="B31">
        <v>3.8</v>
      </c>
      <c r="C31">
        <v>11.85</v>
      </c>
      <c r="D31">
        <v>10.01</v>
      </c>
      <c r="E31">
        <v>16.22</v>
      </c>
      <c r="F31">
        <v>49.84</v>
      </c>
      <c r="G31">
        <v>104.22</v>
      </c>
      <c r="H31">
        <v>142.35</v>
      </c>
      <c r="I31">
        <v>268.45999999999998</v>
      </c>
      <c r="J31">
        <v>168.03</v>
      </c>
      <c r="K31">
        <v>180.32</v>
      </c>
    </row>
    <row r="32" spans="1:11" s="10" customFormat="1" x14ac:dyDescent="0.25"/>
    <row r="33" spans="1:11" x14ac:dyDescent="0.25">
      <c r="A33" s="10"/>
    </row>
    <row r="34" spans="1:11" x14ac:dyDescent="0.25">
      <c r="A34" s="10"/>
    </row>
    <row r="35" spans="1:11" x14ac:dyDescent="0.25">
      <c r="A35" s="10"/>
    </row>
    <row r="36" spans="1:11" x14ac:dyDescent="0.25">
      <c r="A36" s="10"/>
    </row>
    <row r="37" spans="1:11" x14ac:dyDescent="0.25">
      <c r="A37" s="10"/>
    </row>
    <row r="38" spans="1:11" x14ac:dyDescent="0.25">
      <c r="A38" s="10"/>
    </row>
    <row r="39" spans="1:11" x14ac:dyDescent="0.25">
      <c r="A39" s="10"/>
    </row>
    <row r="40" spans="1:11" x14ac:dyDescent="0.25">
      <c r="A40" s="3" t="s">
        <v>81</v>
      </c>
    </row>
    <row r="41" spans="1:11" s="9" customFormat="1" x14ac:dyDescent="0.25">
      <c r="A41" s="7" t="s">
        <v>65</v>
      </c>
      <c r="B41" s="8">
        <v>42460</v>
      </c>
      <c r="C41" s="8">
        <v>42551</v>
      </c>
      <c r="D41" s="8">
        <v>42643</v>
      </c>
      <c r="E41" s="8">
        <v>42735</v>
      </c>
      <c r="F41" s="8">
        <v>42825</v>
      </c>
      <c r="G41" s="8">
        <v>42916</v>
      </c>
      <c r="H41" s="8">
        <v>43008</v>
      </c>
      <c r="I41" s="8">
        <v>43100</v>
      </c>
      <c r="J41" s="8">
        <v>43190</v>
      </c>
      <c r="K41" s="8">
        <v>43281</v>
      </c>
    </row>
    <row r="42" spans="1:11" s="10" customFormat="1" x14ac:dyDescent="0.25">
      <c r="A42" s="10" t="s">
        <v>66</v>
      </c>
      <c r="B42">
        <v>1320.3</v>
      </c>
      <c r="C42">
        <v>1327.6</v>
      </c>
      <c r="D42">
        <v>1295.4000000000001</v>
      </c>
      <c r="E42">
        <v>1295.3</v>
      </c>
      <c r="F42">
        <v>1318.1</v>
      </c>
      <c r="G42">
        <v>1289.5</v>
      </c>
      <c r="H42">
        <v>1331.6</v>
      </c>
      <c r="I42">
        <v>1377.7</v>
      </c>
      <c r="J42">
        <v>1464</v>
      </c>
      <c r="K42">
        <v>1639.5</v>
      </c>
    </row>
    <row r="43" spans="1:11" s="10" customFormat="1" x14ac:dyDescent="0.25">
      <c r="A43" s="10" t="s">
        <v>82</v>
      </c>
      <c r="B43">
        <v>1101.5999999999999</v>
      </c>
      <c r="C43">
        <v>1132.5</v>
      </c>
      <c r="D43">
        <v>1133.3</v>
      </c>
      <c r="E43">
        <v>1121.3</v>
      </c>
      <c r="F43">
        <v>1154</v>
      </c>
      <c r="G43">
        <v>1146</v>
      </c>
      <c r="H43">
        <v>1177.5</v>
      </c>
      <c r="I43">
        <v>1170.3</v>
      </c>
      <c r="J43">
        <v>1228.5</v>
      </c>
      <c r="K43">
        <v>1408.5</v>
      </c>
    </row>
    <row r="44" spans="1:11" s="10" customFormat="1" x14ac:dyDescent="0.25">
      <c r="A44" s="10" t="s">
        <v>74</v>
      </c>
      <c r="B44">
        <v>11.9</v>
      </c>
      <c r="C44">
        <v>19.8</v>
      </c>
      <c r="D44">
        <v>17</v>
      </c>
      <c r="E44">
        <v>14.4</v>
      </c>
      <c r="F44">
        <v>13.3</v>
      </c>
      <c r="G44">
        <v>65.400000000000006</v>
      </c>
      <c r="H44">
        <v>59.8</v>
      </c>
      <c r="I44">
        <v>5.9</v>
      </c>
      <c r="J44">
        <v>59.1</v>
      </c>
      <c r="K44">
        <v>27.9</v>
      </c>
    </row>
    <row r="45" spans="1:11" s="10" customFormat="1" x14ac:dyDescent="0.25">
      <c r="A45" s="10" t="s">
        <v>75</v>
      </c>
      <c r="B45">
        <v>47.5</v>
      </c>
      <c r="C45">
        <v>46.8</v>
      </c>
      <c r="D45">
        <v>46.3</v>
      </c>
      <c r="E45">
        <v>45.9</v>
      </c>
      <c r="F45">
        <v>46.8</v>
      </c>
      <c r="G45">
        <v>45.9</v>
      </c>
      <c r="H45">
        <v>45.4</v>
      </c>
      <c r="I45">
        <v>41.9</v>
      </c>
      <c r="J45">
        <v>38.299999999999997</v>
      </c>
      <c r="K45">
        <v>40</v>
      </c>
    </row>
    <row r="46" spans="1:11" s="10" customFormat="1" x14ac:dyDescent="0.25">
      <c r="A46" s="10" t="s">
        <v>76</v>
      </c>
      <c r="B46">
        <v>6.3</v>
      </c>
      <c r="C46">
        <v>5.0999999999999996</v>
      </c>
      <c r="D46">
        <v>4.7</v>
      </c>
      <c r="E46">
        <v>4.5999999999999996</v>
      </c>
      <c r="F46">
        <v>4.7</v>
      </c>
      <c r="G46">
        <v>4</v>
      </c>
      <c r="H46">
        <v>2.5</v>
      </c>
      <c r="I46">
        <v>4.5999999999999996</v>
      </c>
      <c r="J46">
        <v>5.8</v>
      </c>
      <c r="K46">
        <v>2.8</v>
      </c>
    </row>
    <row r="47" spans="1:11" s="10" customFormat="1" x14ac:dyDescent="0.25">
      <c r="A47" s="10" t="s">
        <v>77</v>
      </c>
      <c r="B47">
        <v>176.8</v>
      </c>
      <c r="C47">
        <v>163</v>
      </c>
      <c r="D47">
        <v>128.1</v>
      </c>
      <c r="E47">
        <v>137.9</v>
      </c>
      <c r="F47">
        <v>125.9</v>
      </c>
      <c r="G47">
        <v>159</v>
      </c>
      <c r="H47">
        <v>166</v>
      </c>
      <c r="I47">
        <v>166.8</v>
      </c>
      <c r="J47">
        <v>250.5</v>
      </c>
      <c r="K47">
        <v>216.1</v>
      </c>
    </row>
    <row r="48" spans="1:11" s="10" customFormat="1" x14ac:dyDescent="0.25">
      <c r="A48" s="10" t="s">
        <v>78</v>
      </c>
      <c r="B48">
        <v>44.1</v>
      </c>
      <c r="C48">
        <v>39.5</v>
      </c>
      <c r="D48">
        <v>33.299999999999997</v>
      </c>
      <c r="E48">
        <v>34.799999999999997</v>
      </c>
      <c r="F48">
        <v>28.7</v>
      </c>
      <c r="G48">
        <v>37.299999999999997</v>
      </c>
      <c r="H48">
        <v>41.3</v>
      </c>
      <c r="I48">
        <v>25.3</v>
      </c>
      <c r="J48">
        <v>68.3</v>
      </c>
      <c r="K48">
        <v>57.9</v>
      </c>
    </row>
    <row r="49" spans="1:11" s="10" customFormat="1" x14ac:dyDescent="0.25">
      <c r="A49" s="10" t="s">
        <v>79</v>
      </c>
      <c r="B49">
        <v>132.69999999999999</v>
      </c>
      <c r="C49">
        <v>123.5</v>
      </c>
      <c r="D49">
        <v>94.8</v>
      </c>
      <c r="E49">
        <v>103.1</v>
      </c>
      <c r="F49">
        <v>97.2</v>
      </c>
      <c r="G49">
        <v>121.7</v>
      </c>
      <c r="H49">
        <v>124.7</v>
      </c>
      <c r="I49">
        <v>141.5</v>
      </c>
      <c r="J49">
        <v>182.2</v>
      </c>
      <c r="K49">
        <v>158.19999999999999</v>
      </c>
    </row>
    <row r="50" spans="1:11" x14ac:dyDescent="0.25">
      <c r="A50" s="10" t="s">
        <v>83</v>
      </c>
      <c r="B50">
        <v>218.7</v>
      </c>
      <c r="C50">
        <v>195.1</v>
      </c>
      <c r="D50">
        <v>162.1</v>
      </c>
      <c r="E50">
        <v>174</v>
      </c>
      <c r="F50">
        <v>164.1</v>
      </c>
      <c r="G50">
        <v>143.5</v>
      </c>
      <c r="H50">
        <v>154.1</v>
      </c>
      <c r="I50">
        <v>207.4</v>
      </c>
      <c r="J50">
        <v>235.5</v>
      </c>
      <c r="K50">
        <v>231</v>
      </c>
    </row>
    <row r="51" spans="1:11" x14ac:dyDescent="0.25">
      <c r="A51" s="10"/>
    </row>
    <row r="52" spans="1:11" x14ac:dyDescent="0.25">
      <c r="A52" s="10"/>
    </row>
    <row r="53" spans="1:11" x14ac:dyDescent="0.25">
      <c r="A53" s="10"/>
    </row>
    <row r="54" spans="1:11" x14ac:dyDescent="0.25">
      <c r="A54" s="10"/>
    </row>
    <row r="55" spans="1:11" x14ac:dyDescent="0.25">
      <c r="A55" s="3" t="s">
        <v>84</v>
      </c>
    </row>
    <row r="56" spans="1:11" s="9" customFormat="1" x14ac:dyDescent="0.25">
      <c r="A56" s="7" t="s">
        <v>65</v>
      </c>
      <c r="B56" s="8">
        <v>39903</v>
      </c>
      <c r="C56" s="8">
        <v>40268</v>
      </c>
      <c r="D56" s="8">
        <v>40633</v>
      </c>
      <c r="E56" s="8">
        <v>40999</v>
      </c>
      <c r="F56" s="8">
        <v>41364</v>
      </c>
      <c r="G56" s="8">
        <v>41729</v>
      </c>
      <c r="H56" s="8">
        <v>42094</v>
      </c>
      <c r="I56" s="8">
        <v>42460</v>
      </c>
      <c r="J56" s="8">
        <v>42825</v>
      </c>
      <c r="K56" s="8">
        <v>43190</v>
      </c>
    </row>
    <row r="57" spans="1:11" x14ac:dyDescent="0.25">
      <c r="A57" s="10" t="s">
        <v>85</v>
      </c>
      <c r="B57">
        <v>38</v>
      </c>
      <c r="C57">
        <v>39.5</v>
      </c>
      <c r="D57">
        <v>40</v>
      </c>
      <c r="E57">
        <v>40.5</v>
      </c>
      <c r="F57">
        <v>41.5</v>
      </c>
      <c r="G57">
        <v>41.7</v>
      </c>
      <c r="H57">
        <v>83.7</v>
      </c>
      <c r="I57">
        <v>167.8</v>
      </c>
      <c r="J57">
        <v>168</v>
      </c>
      <c r="K57">
        <v>163.9</v>
      </c>
    </row>
    <row r="58" spans="1:11" x14ac:dyDescent="0.25">
      <c r="A58" s="10" t="s">
        <v>86</v>
      </c>
      <c r="B58">
        <v>513.28</v>
      </c>
      <c r="C58">
        <v>631.1</v>
      </c>
      <c r="D58">
        <v>736.2</v>
      </c>
      <c r="E58">
        <v>916.7</v>
      </c>
      <c r="F58">
        <v>1272.2</v>
      </c>
      <c r="G58">
        <v>1598.8</v>
      </c>
      <c r="H58">
        <v>1928.7</v>
      </c>
      <c r="I58">
        <v>2247.1</v>
      </c>
      <c r="J58">
        <v>2409.1</v>
      </c>
      <c r="K58">
        <v>2577.5</v>
      </c>
    </row>
    <row r="59" spans="1:11" x14ac:dyDescent="0.25">
      <c r="A59" s="10" t="s">
        <v>87</v>
      </c>
      <c r="B59">
        <v>139.37</v>
      </c>
      <c r="C59">
        <v>3.1</v>
      </c>
      <c r="D59">
        <v>4.5999999999999996</v>
      </c>
      <c r="E59">
        <v>44.9</v>
      </c>
      <c r="F59">
        <v>25.4</v>
      </c>
      <c r="G59">
        <v>3.2</v>
      </c>
      <c r="H59">
        <v>2.8</v>
      </c>
      <c r="I59">
        <v>43.8</v>
      </c>
      <c r="J59">
        <v>99.6</v>
      </c>
      <c r="K59">
        <v>301.39999999999998</v>
      </c>
    </row>
    <row r="60" spans="1:11" x14ac:dyDescent="0.25">
      <c r="A60" s="10" t="s">
        <v>88</v>
      </c>
      <c r="B60">
        <v>340.98</v>
      </c>
      <c r="C60">
        <v>260.3</v>
      </c>
      <c r="D60">
        <v>233.7</v>
      </c>
      <c r="E60">
        <v>332.5</v>
      </c>
      <c r="F60">
        <v>351.9</v>
      </c>
      <c r="G60">
        <v>455.7</v>
      </c>
      <c r="H60">
        <v>639.70000000000005</v>
      </c>
      <c r="I60">
        <v>857.6</v>
      </c>
      <c r="J60">
        <v>744.2</v>
      </c>
      <c r="K60">
        <v>745.1</v>
      </c>
    </row>
    <row r="61" spans="1:11" s="3" customFormat="1" x14ac:dyDescent="0.25">
      <c r="A61" s="3" t="s">
        <v>89</v>
      </c>
      <c r="B61">
        <v>1031.6300000000001</v>
      </c>
      <c r="C61">
        <v>934</v>
      </c>
      <c r="D61">
        <v>1014.5</v>
      </c>
      <c r="E61">
        <v>1334.6</v>
      </c>
      <c r="F61">
        <v>1691</v>
      </c>
      <c r="G61">
        <v>2099.4</v>
      </c>
      <c r="H61">
        <v>2654.9</v>
      </c>
      <c r="I61">
        <v>3316.3</v>
      </c>
      <c r="J61">
        <v>3420.9</v>
      </c>
      <c r="K61">
        <v>3787.9</v>
      </c>
    </row>
    <row r="62" spans="1:11" x14ac:dyDescent="0.25">
      <c r="A62" s="10" t="s">
        <v>90</v>
      </c>
      <c r="B62">
        <v>429.18</v>
      </c>
      <c r="C62">
        <v>276.60000000000002</v>
      </c>
      <c r="D62">
        <v>300.60000000000002</v>
      </c>
      <c r="E62">
        <v>259.10000000000002</v>
      </c>
      <c r="F62">
        <v>258.89999999999998</v>
      </c>
      <c r="G62">
        <v>343.6</v>
      </c>
      <c r="H62">
        <v>555.5</v>
      </c>
      <c r="I62">
        <v>1162</v>
      </c>
      <c r="J62">
        <v>1022</v>
      </c>
      <c r="K62">
        <v>956.8</v>
      </c>
    </row>
    <row r="63" spans="1:11" x14ac:dyDescent="0.25">
      <c r="A63" s="10" t="s">
        <v>91</v>
      </c>
      <c r="B63">
        <v>13.04</v>
      </c>
      <c r="C63">
        <v>24.7</v>
      </c>
      <c r="D63">
        <v>0.1</v>
      </c>
      <c r="E63">
        <v>8.5</v>
      </c>
      <c r="F63">
        <v>57.1</v>
      </c>
      <c r="G63">
        <v>49.6</v>
      </c>
      <c r="H63">
        <v>35.4</v>
      </c>
      <c r="I63">
        <v>23.2</v>
      </c>
      <c r="J63">
        <v>19.2</v>
      </c>
      <c r="K63">
        <v>9.1999999999999993</v>
      </c>
    </row>
    <row r="64" spans="1:11" x14ac:dyDescent="0.25">
      <c r="A64" s="10" t="s">
        <v>92</v>
      </c>
      <c r="B64">
        <v>101.33</v>
      </c>
      <c r="C64">
        <v>144.19999999999999</v>
      </c>
      <c r="D64">
        <v>111.2</v>
      </c>
      <c r="E64">
        <v>308.2</v>
      </c>
      <c r="F64">
        <v>425.7</v>
      </c>
      <c r="G64">
        <v>533.5</v>
      </c>
      <c r="H64">
        <v>535.1</v>
      </c>
      <c r="I64">
        <v>232.8</v>
      </c>
      <c r="J64">
        <v>592.70000000000005</v>
      </c>
      <c r="K64">
        <v>726.4</v>
      </c>
    </row>
    <row r="65" spans="1:11" x14ac:dyDescent="0.25">
      <c r="A65" s="10" t="s">
        <v>93</v>
      </c>
      <c r="B65">
        <v>488.08</v>
      </c>
      <c r="C65">
        <v>488.5</v>
      </c>
      <c r="D65">
        <v>602.6</v>
      </c>
      <c r="E65">
        <v>758.8</v>
      </c>
      <c r="F65">
        <v>949.3</v>
      </c>
      <c r="G65">
        <v>1172.7</v>
      </c>
      <c r="H65">
        <v>1528.9</v>
      </c>
      <c r="I65">
        <v>1898.3</v>
      </c>
      <c r="J65">
        <v>1787</v>
      </c>
      <c r="K65">
        <v>2095.5</v>
      </c>
    </row>
    <row r="66" spans="1:11" s="3" customFormat="1" x14ac:dyDescent="0.25">
      <c r="A66" s="3" t="s">
        <v>89</v>
      </c>
      <c r="B66">
        <v>1031.6300000000001</v>
      </c>
      <c r="C66">
        <v>934</v>
      </c>
      <c r="D66">
        <v>1014.5</v>
      </c>
      <c r="E66">
        <v>1334.6</v>
      </c>
      <c r="F66">
        <v>1691</v>
      </c>
      <c r="G66">
        <v>2099.4</v>
      </c>
      <c r="H66">
        <v>2654.9</v>
      </c>
      <c r="I66">
        <v>3316.3</v>
      </c>
      <c r="J66">
        <v>3420.9</v>
      </c>
      <c r="K66">
        <v>3787.9</v>
      </c>
    </row>
    <row r="67" spans="1:11" s="10" customFormat="1" x14ac:dyDescent="0.25">
      <c r="A67" s="10" t="s">
        <v>94</v>
      </c>
      <c r="B67">
        <v>279.23</v>
      </c>
      <c r="C67">
        <v>237</v>
      </c>
      <c r="D67">
        <v>282.5</v>
      </c>
      <c r="E67">
        <v>407.8</v>
      </c>
      <c r="F67">
        <v>450.8</v>
      </c>
      <c r="G67">
        <v>600.4</v>
      </c>
      <c r="H67">
        <v>696.3</v>
      </c>
      <c r="I67">
        <v>972.8</v>
      </c>
      <c r="J67">
        <v>896.2</v>
      </c>
      <c r="K67">
        <v>1015.5</v>
      </c>
    </row>
    <row r="68" spans="1:11" x14ac:dyDescent="0.25">
      <c r="A68" s="10" t="s">
        <v>95</v>
      </c>
      <c r="B68"/>
      <c r="C68"/>
      <c r="D68"/>
      <c r="E68"/>
      <c r="F68"/>
      <c r="G68"/>
      <c r="H68"/>
      <c r="I68"/>
      <c r="J68"/>
      <c r="K68"/>
    </row>
    <row r="69" spans="1:11" x14ac:dyDescent="0.25">
      <c r="A69" s="5" t="s">
        <v>96</v>
      </c>
      <c r="B69">
        <v>37.909999999999997</v>
      </c>
      <c r="C69">
        <v>40.299999999999997</v>
      </c>
      <c r="D69">
        <v>45.9</v>
      </c>
      <c r="E69">
        <v>60.2</v>
      </c>
      <c r="F69">
        <v>125.2</v>
      </c>
      <c r="G69">
        <v>118.4</v>
      </c>
      <c r="H69">
        <v>376.3</v>
      </c>
      <c r="I69">
        <v>233.2</v>
      </c>
      <c r="J69">
        <v>250.8</v>
      </c>
      <c r="K69">
        <v>328.9</v>
      </c>
    </row>
    <row r="70" spans="1:11" x14ac:dyDescent="0.25">
      <c r="A70" s="5" t="s">
        <v>97</v>
      </c>
      <c r="B70">
        <v>37996686</v>
      </c>
      <c r="C70">
        <v>39514994</v>
      </c>
      <c r="D70">
        <v>40035187</v>
      </c>
      <c r="E70">
        <v>40543923</v>
      </c>
      <c r="F70">
        <v>41535055</v>
      </c>
      <c r="G70">
        <v>41689731</v>
      </c>
      <c r="H70">
        <v>83732372</v>
      </c>
      <c r="I70">
        <v>167786176</v>
      </c>
      <c r="J70">
        <v>168025546</v>
      </c>
      <c r="K70">
        <v>163926311</v>
      </c>
    </row>
    <row r="71" spans="1:11" x14ac:dyDescent="0.25">
      <c r="A71" s="5" t="s">
        <v>98</v>
      </c>
      <c r="H71">
        <v>41765661</v>
      </c>
      <c r="I71">
        <v>83893088</v>
      </c>
      <c r="J71"/>
      <c r="K71"/>
    </row>
    <row r="72" spans="1:11" x14ac:dyDescent="0.25">
      <c r="A72" s="5" t="s">
        <v>99</v>
      </c>
      <c r="B72">
        <v>10</v>
      </c>
      <c r="C72">
        <v>10</v>
      </c>
      <c r="D72">
        <v>10</v>
      </c>
      <c r="E72">
        <v>10</v>
      </c>
      <c r="F72">
        <v>10</v>
      </c>
      <c r="G72">
        <v>10</v>
      </c>
      <c r="H72">
        <v>10</v>
      </c>
      <c r="I72">
        <v>10</v>
      </c>
      <c r="J72">
        <v>10</v>
      </c>
      <c r="K72">
        <v>10</v>
      </c>
    </row>
    <row r="74" spans="1:11" x14ac:dyDescent="0.25">
      <c r="A74" s="10"/>
    </row>
    <row r="75" spans="1:11" x14ac:dyDescent="0.25">
      <c r="A75" s="10"/>
    </row>
    <row r="76" spans="1:11" x14ac:dyDescent="0.25">
      <c r="A76" s="10"/>
    </row>
    <row r="77" spans="1:11" x14ac:dyDescent="0.25">
      <c r="A77" s="10"/>
    </row>
    <row r="78" spans="1:11" x14ac:dyDescent="0.25">
      <c r="A78" s="10"/>
    </row>
    <row r="79" spans="1:11" x14ac:dyDescent="0.25">
      <c r="A79" s="10"/>
    </row>
    <row r="80" spans="1:11" x14ac:dyDescent="0.25">
      <c r="A80" s="3" t="s">
        <v>100</v>
      </c>
    </row>
    <row r="81" spans="1:11" s="9" customFormat="1" x14ac:dyDescent="0.25">
      <c r="A81" s="7" t="s">
        <v>65</v>
      </c>
      <c r="B81" s="8">
        <v>39903</v>
      </c>
      <c r="C81" s="8">
        <v>40268</v>
      </c>
      <c r="D81" s="8">
        <v>40633</v>
      </c>
      <c r="E81" s="8">
        <v>40999</v>
      </c>
      <c r="F81" s="8">
        <v>41364</v>
      </c>
      <c r="G81" s="8">
        <v>41729</v>
      </c>
      <c r="H81" s="8">
        <v>42094</v>
      </c>
      <c r="I81" s="8">
        <v>42460</v>
      </c>
      <c r="J81" s="8">
        <v>42825</v>
      </c>
      <c r="K81" s="8">
        <v>43190</v>
      </c>
    </row>
    <row r="82" spans="1:11" s="3" customFormat="1" x14ac:dyDescent="0.25">
      <c r="A82" s="10" t="s">
        <v>101</v>
      </c>
      <c r="B82">
        <v>180.21</v>
      </c>
      <c r="C82">
        <v>230.2</v>
      </c>
      <c r="D82">
        <v>43.3</v>
      </c>
      <c r="E82">
        <v>206.3</v>
      </c>
      <c r="F82">
        <v>266.39999999999998</v>
      </c>
      <c r="G82">
        <v>321.89999999999998</v>
      </c>
      <c r="H82">
        <v>598.29999999999995</v>
      </c>
      <c r="I82">
        <v>421.4</v>
      </c>
      <c r="J82">
        <v>653.5</v>
      </c>
      <c r="K82">
        <v>564.4</v>
      </c>
    </row>
    <row r="83" spans="1:11" s="10" customFormat="1" x14ac:dyDescent="0.25">
      <c r="A83" s="10" t="s">
        <v>102</v>
      </c>
      <c r="B83">
        <v>-233.2</v>
      </c>
      <c r="C83">
        <v>-93.6</v>
      </c>
      <c r="D83">
        <v>-37.9</v>
      </c>
      <c r="E83">
        <v>-228.5</v>
      </c>
      <c r="F83">
        <v>-188.9</v>
      </c>
      <c r="G83">
        <v>-217.4</v>
      </c>
      <c r="H83">
        <v>-202.8</v>
      </c>
      <c r="I83">
        <v>-416.5</v>
      </c>
      <c r="J83">
        <v>-458.8</v>
      </c>
      <c r="K83">
        <v>-200.2</v>
      </c>
    </row>
    <row r="84" spans="1:11" s="10" customFormat="1" x14ac:dyDescent="0.25">
      <c r="A84" s="10" t="s">
        <v>103</v>
      </c>
      <c r="B84">
        <v>22.56</v>
      </c>
      <c r="C84">
        <v>-134.19999999999999</v>
      </c>
      <c r="D84">
        <v>0.2</v>
      </c>
      <c r="E84">
        <v>36.5</v>
      </c>
      <c r="F84">
        <v>-12.5</v>
      </c>
      <c r="G84">
        <v>-111.3</v>
      </c>
      <c r="H84">
        <v>-137.6</v>
      </c>
      <c r="I84">
        <v>-172</v>
      </c>
      <c r="J84">
        <v>-137.6</v>
      </c>
      <c r="K84">
        <v>-287.5</v>
      </c>
    </row>
    <row r="85" spans="1:11" s="3" customFormat="1" x14ac:dyDescent="0.25">
      <c r="A85" s="10" t="s">
        <v>104</v>
      </c>
      <c r="B85">
        <v>-30.43</v>
      </c>
      <c r="C85">
        <v>2.4</v>
      </c>
      <c r="D85">
        <v>5.6</v>
      </c>
      <c r="E85">
        <v>14.3</v>
      </c>
      <c r="F85">
        <v>65</v>
      </c>
      <c r="G85">
        <v>-6.8</v>
      </c>
      <c r="H85">
        <v>257.89999999999998</v>
      </c>
      <c r="I85">
        <v>-167.1</v>
      </c>
      <c r="J85">
        <v>57.1</v>
      </c>
      <c r="K85">
        <v>76.7</v>
      </c>
    </row>
    <row r="86" spans="1:11" x14ac:dyDescent="0.25">
      <c r="A86" s="10"/>
    </row>
    <row r="87" spans="1:11" x14ac:dyDescent="0.25">
      <c r="A87" s="10"/>
    </row>
    <row r="88" spans="1:11" x14ac:dyDescent="0.25">
      <c r="A88" s="10"/>
    </row>
    <row r="89" spans="1:11" x14ac:dyDescent="0.25">
      <c r="A89" s="10"/>
    </row>
    <row r="90" spans="1:11" s="3" customFormat="1" x14ac:dyDescent="0.25">
      <c r="A90" s="3" t="s">
        <v>105</v>
      </c>
      <c r="B90">
        <v>62.22</v>
      </c>
      <c r="C90">
        <v>152.02619000000001</v>
      </c>
      <c r="D90">
        <v>97.202105000000003</v>
      </c>
      <c r="E90">
        <v>131.97749999999999</v>
      </c>
      <c r="F90">
        <v>213.797</v>
      </c>
      <c r="G90">
        <v>350.18263200000001</v>
      </c>
      <c r="H90">
        <v>668.26599999999996</v>
      </c>
      <c r="I90">
        <v>686.75526300000001</v>
      </c>
      <c r="J90">
        <v>454.42894699999999</v>
      </c>
      <c r="K90">
        <v>901.13095199999998</v>
      </c>
    </row>
    <row r="92" spans="1:11" s="3" customFormat="1" x14ac:dyDescent="0.25">
      <c r="A92" s="3" t="s">
        <v>106</v>
      </c>
    </row>
    <row r="93" spans="1:11" x14ac:dyDescent="0.25">
      <c r="A93" s="5" t="s">
        <v>107</v>
      </c>
      <c r="B93" s="11">
        <f>IF($B7&gt;0,(B70*B72/$B7)+SUM(C71:$K71),0)/10000000</f>
        <v>16.365543500000001</v>
      </c>
      <c r="C93" s="11">
        <f>IF($B7&gt;0,(C70*C72/$B7)+SUM(D71:$K71),0)/10000000</f>
        <v>16.5173743</v>
      </c>
      <c r="D93" s="11">
        <f>IF($B7&gt;0,(D70*D72/$B7)+SUM(E71:$K71),0)/10000000</f>
        <v>16.569393600000001</v>
      </c>
      <c r="E93" s="11">
        <f>IF($B7&gt;0,(E70*E72/$B7)+SUM(F71:$K71),0)/10000000</f>
        <v>16.620267200000001</v>
      </c>
      <c r="F93" s="11">
        <f>IF($B7&gt;0,(F70*F72/$B7)+SUM(G71:$K71),0)/10000000</f>
        <v>16.719380399999999</v>
      </c>
      <c r="G93" s="11">
        <f>IF($B7&gt;0,(G70*G72/$B7)+SUM(H71:$K71),0)/10000000</f>
        <v>16.734848</v>
      </c>
      <c r="H93" s="11">
        <f>IF($B7&gt;0,(H70*H72/$B7)+SUM(I71:$K71),0)/10000000</f>
        <v>16.762546</v>
      </c>
      <c r="I93" s="11">
        <f>IF($B7&gt;0,(I70*I72/$B7)+SUM(J71:$K71),0)/10000000</f>
        <v>16.7786176</v>
      </c>
      <c r="J93" s="11">
        <f>IF($B7&gt;0,(J70*J72/$B7)+SUM(K71:$K71),0)/10000000</f>
        <v>16.802554600000001</v>
      </c>
      <c r="K93" s="11">
        <f>IF($B7&gt;0,(K70*K72/$B7),0)/10000000</f>
        <v>16.392631099999999</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Questionnaire</vt:lpstr>
      <vt:lpstr>Empl.Utilization</vt:lpstr>
      <vt:lpstr>Raw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Solaimalai Srinivasan</dc:creator>
  <cp:lastModifiedBy>Solaimalai Srinivasan</cp:lastModifiedBy>
  <dcterms:created xsi:type="dcterms:W3CDTF">2018-09-10T14:53:11Z</dcterms:created>
  <dcterms:modified xsi:type="dcterms:W3CDTF">2018-09-12T12:30:38Z</dcterms:modified>
</cp:coreProperties>
</file>