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400" windowHeight="7245" firstSheet="1" activeTab="1"/>
  </bookViews>
  <sheets>
    <sheet name="Sheet1" sheetId="1" state="hidden" r:id="rId1"/>
    <sheet name="PNL" sheetId="2" r:id="rId2"/>
  </sheets>
  <calcPr calcId="144525"/>
</workbook>
</file>

<file path=xl/calcChain.xml><?xml version="1.0" encoding="utf-8"?>
<calcChain xmlns="http://schemas.openxmlformats.org/spreadsheetml/2006/main">
  <c r="P4" i="2" l="1"/>
  <c r="O4" i="2"/>
  <c r="N4" i="2"/>
  <c r="L4" i="2"/>
  <c r="M4" i="2"/>
  <c r="H4" i="2"/>
  <c r="E27" i="2"/>
  <c r="F27" i="2"/>
  <c r="G27" i="2"/>
  <c r="I27" i="2"/>
  <c r="J27" i="2"/>
  <c r="K27" i="2"/>
  <c r="D27" i="2"/>
  <c r="E24" i="2"/>
  <c r="F24" i="2"/>
  <c r="G24" i="2"/>
  <c r="I24" i="2"/>
  <c r="J24" i="2"/>
  <c r="K24" i="2"/>
  <c r="D24" i="2"/>
  <c r="M22" i="2"/>
  <c r="L21" i="2"/>
  <c r="M21" i="2" s="1"/>
  <c r="N21" i="2" s="1"/>
  <c r="O21" i="2" s="1"/>
  <c r="P21" i="2" s="1"/>
  <c r="P27" i="2" s="1"/>
  <c r="L27" i="2" l="1"/>
  <c r="O27" i="2"/>
  <c r="N27" i="2"/>
  <c r="M27" i="2"/>
  <c r="E18" i="2" l="1"/>
  <c r="F18" i="2"/>
  <c r="G18" i="2"/>
  <c r="I18" i="2"/>
  <c r="J18" i="2"/>
  <c r="K18" i="2"/>
  <c r="D18" i="2"/>
  <c r="L15" i="2"/>
  <c r="L17" i="2" s="1"/>
  <c r="M17" i="2" s="1"/>
  <c r="C5" i="2"/>
  <c r="M3" i="2"/>
  <c r="M11" i="2"/>
  <c r="P11" i="2" s="1"/>
  <c r="F12" i="2"/>
  <c r="P15" i="2" l="1"/>
  <c r="P17" i="2" s="1"/>
  <c r="P19" i="2" s="1"/>
  <c r="P23" i="2" s="1"/>
  <c r="P3" i="2"/>
  <c r="O3" i="2"/>
  <c r="N3" i="2"/>
  <c r="L16" i="2"/>
  <c r="N11" i="2"/>
  <c r="O11" i="2"/>
  <c r="O15" i="2" s="1"/>
  <c r="P16" i="2" s="1"/>
  <c r="L19" i="2"/>
  <c r="L23" i="2" s="1"/>
  <c r="L25" i="2" s="1"/>
  <c r="L26" i="2" s="1"/>
  <c r="H21" i="2"/>
  <c r="H27" i="2" s="1"/>
  <c r="H26" i="2"/>
  <c r="H25" i="2"/>
  <c r="H23" i="2"/>
  <c r="H22" i="2"/>
  <c r="H19" i="2"/>
  <c r="H17" i="2"/>
  <c r="L12" i="2"/>
  <c r="M12" i="2" s="1"/>
  <c r="N12" i="2" s="1"/>
  <c r="O12" i="2" s="1"/>
  <c r="P12" i="2" s="1"/>
  <c r="M15" i="2"/>
  <c r="M5" i="2"/>
  <c r="O5" i="2" s="1"/>
  <c r="P5" i="2" s="1"/>
  <c r="L5" i="2"/>
  <c r="N5" i="2" s="1"/>
  <c r="H11" i="2"/>
  <c r="H3" i="2"/>
  <c r="H15" i="2"/>
  <c r="F16" i="2"/>
  <c r="G16" i="2"/>
  <c r="J16" i="2"/>
  <c r="K16" i="2"/>
  <c r="I16" i="2"/>
  <c r="H24" i="2" l="1"/>
  <c r="H18" i="2"/>
  <c r="N15" i="2"/>
  <c r="N16" i="2" s="1"/>
  <c r="M16" i="2"/>
  <c r="M19" i="2"/>
  <c r="M23" i="2" s="1"/>
  <c r="O17" i="2"/>
  <c r="O19" i="2" s="1"/>
  <c r="O23" i="2" s="1"/>
  <c r="O25" i="2" s="1"/>
  <c r="O26" i="2" s="1"/>
  <c r="O32" i="2" s="1"/>
  <c r="M18" i="2"/>
  <c r="P25" i="2"/>
  <c r="P26" i="2" s="1"/>
  <c r="B2" i="1"/>
  <c r="O16" i="2" l="1"/>
  <c r="P32" i="2"/>
  <c r="S26" i="2"/>
  <c r="N17" i="2"/>
  <c r="N19" i="2" s="1"/>
  <c r="N23" i="2" s="1"/>
  <c r="N25" i="2" s="1"/>
  <c r="N26" i="2" s="1"/>
  <c r="N32" i="2" s="1"/>
  <c r="M26" i="2"/>
  <c r="M32" i="2" s="1"/>
  <c r="M25" i="2"/>
</calcChain>
</file>

<file path=xl/comments1.xml><?xml version="1.0" encoding="utf-8"?>
<comments xmlns="http://schemas.openxmlformats.org/spreadsheetml/2006/main">
  <authors>
    <author>saptarishi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saptarishi:</t>
        </r>
        <r>
          <rPr>
            <sz val="9"/>
            <color indexed="81"/>
            <rFont val="Tahoma"/>
            <charset val="1"/>
          </rPr>
          <t xml:space="preserve">
cap ex 125mta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saptarishi:</t>
        </r>
        <r>
          <rPr>
            <sz val="9"/>
            <color indexed="81"/>
            <rFont val="Tahoma"/>
            <family val="2"/>
          </rPr>
          <t xml:space="preserve">
cap added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saptarishi:</t>
        </r>
        <r>
          <rPr>
            <sz val="9"/>
            <color indexed="81"/>
            <rFont val="Tahoma"/>
            <family val="2"/>
          </rPr>
          <t xml:space="preserve">
cap added</t>
        </r>
      </text>
    </comment>
  </commentList>
</comments>
</file>

<file path=xl/sharedStrings.xml><?xml version="1.0" encoding="utf-8"?>
<sst xmlns="http://schemas.openxmlformats.org/spreadsheetml/2006/main" count="72" uniqueCount="67">
  <si>
    <t>Sales</t>
  </si>
  <si>
    <t>Capacity</t>
  </si>
  <si>
    <t xml:space="preserve">Cash </t>
  </si>
  <si>
    <t>700 crore</t>
  </si>
  <si>
    <t>Distributors</t>
  </si>
  <si>
    <t>Corporate farmers</t>
  </si>
  <si>
    <t>20-25%</t>
  </si>
  <si>
    <t>India Market</t>
  </si>
  <si>
    <t>US consumption 15% of global growing on a 18% yoy</t>
  </si>
  <si>
    <t>India import growing by 36%  with 31% share in there</t>
  </si>
  <si>
    <t>1Q17</t>
  </si>
  <si>
    <t>2Q17</t>
  </si>
  <si>
    <t>3Q17</t>
  </si>
  <si>
    <t>4Q17</t>
  </si>
  <si>
    <t>1Q18</t>
  </si>
  <si>
    <t>2Q18</t>
  </si>
  <si>
    <t>3Q18</t>
  </si>
  <si>
    <t>4Q18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</si>
  <si>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</si>
  <si>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</si>
  <si>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</si>
  <si>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</si>
  <si>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</si>
  <si>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</si>
  <si>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</si>
  <si>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</si>
  <si>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4Q16</t>
  </si>
  <si>
    <t>3Q16</t>
  </si>
  <si>
    <t>Assumption</t>
  </si>
  <si>
    <t>*Update 3q</t>
  </si>
  <si>
    <t>*Update 2q</t>
  </si>
  <si>
    <t>Volume</t>
  </si>
  <si>
    <t>Soya Prices</t>
  </si>
  <si>
    <t>Fishmeal Prices</t>
  </si>
  <si>
    <t>FY17</t>
  </si>
  <si>
    <t>FY18</t>
  </si>
  <si>
    <t>% Yoy</t>
  </si>
  <si>
    <t xml:space="preserve">RM Prices remain stable </t>
  </si>
  <si>
    <t>FY19</t>
  </si>
  <si>
    <t>FY20</t>
  </si>
  <si>
    <t xml:space="preserve">new processing plant of 15000mta </t>
  </si>
  <si>
    <t>fy18</t>
  </si>
  <si>
    <t>fy19</t>
  </si>
  <si>
    <t>fy20</t>
  </si>
  <si>
    <t>FY21</t>
  </si>
  <si>
    <t xml:space="preserve">feed busines </t>
  </si>
  <si>
    <t>new 1.75mta in 3Q18</t>
  </si>
  <si>
    <t>fy21</t>
  </si>
  <si>
    <t>5% price hike</t>
  </si>
  <si>
    <t>Shrimp feed rev</t>
  </si>
  <si>
    <t>Shrimp Processing rev</t>
  </si>
  <si>
    <t>*Update 1q</t>
  </si>
  <si>
    <t>40% util</t>
  </si>
  <si>
    <t>(given the pass through model margins will remain stable)</t>
  </si>
  <si>
    <t>Assets</t>
  </si>
  <si>
    <t>no debt taken</t>
  </si>
  <si>
    <t>no cap ex in next 3 years</t>
  </si>
  <si>
    <t>20% dividend payout</t>
  </si>
  <si>
    <t>20 p/e</t>
  </si>
  <si>
    <t>ROA</t>
  </si>
  <si>
    <t>Mcap</t>
  </si>
  <si>
    <t>ROA is decreasing as accrued cash is not being deployed</t>
  </si>
  <si>
    <t>Dep</t>
  </si>
  <si>
    <t>7% yoy feed price hike (as per last 4 years)</t>
  </si>
  <si>
    <t>shrimp prices &amp; demand will remain stable</t>
  </si>
  <si>
    <t>RM Prices Fishmeal and Soyameal main rms</t>
  </si>
  <si>
    <t>margins will decrease initially due to low utilization but given rm price is major source of opex, margins not to decrease by ~6% as fixed costs are low ( in the last5 years employee costs have increased by 20% cagr vs 35%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</si>
</sst>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74" formatCode="0.0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165" fontId="0" fillId="0" borderId="1" xfId="0" applyNumberFormat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/>
    <xf numFmtId="9" fontId="0" fillId="0" borderId="0" xfId="0" applyNumberFormat="1"/>
    <xf numFmtId="0" fontId="0" fillId="3" borderId="1" xfId="0" applyFill="1" applyBorder="1"/>
    <xf numFmtId="0" fontId="0" fillId="2" borderId="0" xfId="0" applyFill="1"/>
    <xf numFmtId="9" fontId="0" fillId="2" borderId="1" xfId="1" applyNumberFormat="1" applyFont="1" applyFill="1" applyBorder="1"/>
    <xf numFmtId="9" fontId="0" fillId="2" borderId="1" xfId="1" applyFont="1" applyFill="1" applyBorder="1"/>
    <xf numFmtId="9" fontId="0" fillId="0" borderId="1" xfId="1" applyNumberFormat="1" applyFont="1" applyBorder="1"/>
    <xf numFmtId="9" fontId="0" fillId="0" borderId="1" xfId="0" applyNumberFormat="1" applyBorder="1"/>
    <xf numFmtId="174" fontId="0" fillId="0" borderId="1" xfId="0" applyNumberFormat="1" applyBorder="1"/>
    <xf numFmtId="1" fontId="0" fillId="0" borderId="0" xfId="0" applyNumberFormat="1"/>
    <xf numFmtId="1" fontId="0" fillId="0" borderId="0" xfId="0" applyNumberFormat="1" applyFill="1" applyBorder="1"/>
    <xf numFmtId="9" fontId="0" fillId="0" borderId="0" xfId="1" applyNumberFormat="1" applyFont="1"/>
    <xf numFmtId="0" fontId="2" fillId="0" borderId="0" xfId="0" applyFont="1" applyBorder="1"/>
    <xf numFmtId="165" fontId="0" fillId="0" borderId="0" xfId="0" applyNumberFormat="1" applyBorder="1"/>
    <xf numFmtId="1" fontId="0" fillId="0" borderId="0" xfId="0" applyNumberFormat="1" applyBorder="1"/>
    <xf numFmtId="0" fontId="7" fillId="0" borderId="0" xfId="0" applyFont="1" applyBorder="1"/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3" sqref="A3:G21"/>
    </sheetView>
  </sheetViews>
  <sheetFormatPr defaultRowHeight="14.25" x14ac:dyDescent="0.2"/>
  <cols>
    <col min="1" max="1" width="11.625" customWidth="1"/>
    <col min="3" max="3" width="12.25" customWidth="1"/>
    <col min="9" max="9" width="26.75" customWidth="1"/>
    <col min="10" max="10" width="17.375" customWidth="1"/>
    <col min="11" max="11" width="24.875" customWidth="1"/>
  </cols>
  <sheetData>
    <row r="1" spans="1:10" x14ac:dyDescent="0.2">
      <c r="A1" t="s">
        <v>2</v>
      </c>
      <c r="B1" t="s">
        <v>3</v>
      </c>
      <c r="C1" t="s">
        <v>4</v>
      </c>
      <c r="D1">
        <v>186</v>
      </c>
      <c r="E1" t="s">
        <v>5</v>
      </c>
      <c r="F1" t="s">
        <v>6</v>
      </c>
      <c r="H1" t="s">
        <v>8</v>
      </c>
      <c r="J1" t="s">
        <v>7</v>
      </c>
    </row>
    <row r="2" spans="1:10" x14ac:dyDescent="0.2">
      <c r="A2" t="s">
        <v>0</v>
      </c>
      <c r="B2">
        <f>3400</f>
        <v>3400</v>
      </c>
      <c r="C2">
        <v>4700</v>
      </c>
      <c r="D2">
        <v>5700</v>
      </c>
      <c r="H2" t="s">
        <v>9</v>
      </c>
    </row>
    <row r="3" spans="1:10" x14ac:dyDescent="0.2">
      <c r="C3" s="1"/>
      <c r="D3" s="1"/>
    </row>
    <row r="5" spans="1:10" x14ac:dyDescent="0.2">
      <c r="C5" s="2"/>
      <c r="D5" s="2"/>
    </row>
    <row r="6" spans="1:10" x14ac:dyDescent="0.2">
      <c r="C6" s="1"/>
      <c r="D6" s="1"/>
    </row>
    <row r="9" spans="1:10" x14ac:dyDescent="0.2">
      <c r="C9" s="1"/>
      <c r="D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tabSelected="1" topLeftCell="A22" zoomScaleNormal="100" workbookViewId="0">
      <selection activeCell="B43" sqref="B43"/>
    </sheetView>
  </sheetViews>
  <sheetFormatPr defaultRowHeight="14.25" x14ac:dyDescent="0.2"/>
  <cols>
    <col min="1" max="1" width="31.25" customWidth="1"/>
    <col min="2" max="2" width="10.375" customWidth="1"/>
    <col min="3" max="3" width="8.375" customWidth="1"/>
    <col min="4" max="4" width="8" customWidth="1"/>
    <col min="8" max="8" width="10.375" customWidth="1"/>
    <col min="9" max="9" width="10.75" customWidth="1"/>
    <col min="10" max="10" width="9.75" customWidth="1"/>
    <col min="11" max="11" width="9.25" customWidth="1"/>
    <col min="12" max="12" width="10.25" customWidth="1"/>
    <col min="14" max="14" width="7.25" customWidth="1"/>
    <col min="15" max="15" width="8.125" customWidth="1"/>
    <col min="16" max="16" width="8.25" customWidth="1"/>
  </cols>
  <sheetData>
    <row r="1" spans="1:16" x14ac:dyDescent="0.2">
      <c r="I1" s="13" t="s">
        <v>51</v>
      </c>
      <c r="J1" s="13" t="s">
        <v>30</v>
      </c>
      <c r="K1" s="13" t="s">
        <v>29</v>
      </c>
    </row>
    <row r="2" spans="1:16" x14ac:dyDescent="0.2">
      <c r="A2" s="3"/>
      <c r="B2" s="4" t="s">
        <v>27</v>
      </c>
      <c r="C2" s="4" t="s">
        <v>26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34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35</v>
      </c>
      <c r="N2" s="9" t="s">
        <v>38</v>
      </c>
      <c r="O2" s="9" t="s">
        <v>39</v>
      </c>
      <c r="P2" s="9" t="s">
        <v>44</v>
      </c>
    </row>
    <row r="3" spans="1:16" x14ac:dyDescent="0.2">
      <c r="A3" s="3" t="s">
        <v>49</v>
      </c>
      <c r="B3" s="3">
        <v>335</v>
      </c>
      <c r="C3" s="3">
        <v>410</v>
      </c>
      <c r="D3" s="3">
        <v>660</v>
      </c>
      <c r="E3" s="3">
        <v>580</v>
      </c>
      <c r="F3" s="5">
        <v>460</v>
      </c>
      <c r="G3" s="3">
        <v>517</v>
      </c>
      <c r="H3" s="2">
        <f>SUM(D3:G3)</f>
        <v>2217</v>
      </c>
      <c r="I3" s="3">
        <v>880</v>
      </c>
      <c r="J3" s="3">
        <v>662</v>
      </c>
      <c r="K3" s="5">
        <v>550</v>
      </c>
      <c r="L3" s="3">
        <v>700</v>
      </c>
      <c r="M3" s="3">
        <f>SUM(I3:L3)</f>
        <v>2792</v>
      </c>
      <c r="N3" s="10">
        <f>M3/(4.25*0.9)*(4.25+1.75*0.6)*(1+0.07)</f>
        <v>4139.4593464052286</v>
      </c>
      <c r="O3" s="10">
        <f>M3/(4.25*0.9)*(4.25+1.75*0.75)*(1+0.07)^2</f>
        <v>4648.5933202614378</v>
      </c>
      <c r="P3" s="10">
        <f>M3/(4.25*0.9)*(4.25+1.75*0.9)*(1+0.07)^3</f>
        <v>5208.7226996601312</v>
      </c>
    </row>
    <row r="4" spans="1:16" x14ac:dyDescent="0.2">
      <c r="A4" s="3" t="s">
        <v>31</v>
      </c>
      <c r="B4" s="3"/>
      <c r="C4" s="3"/>
      <c r="D4" s="3">
        <v>103000</v>
      </c>
      <c r="E4" s="3">
        <v>73000</v>
      </c>
      <c r="F4" s="3">
        <v>67000</v>
      </c>
      <c r="G4" s="3">
        <v>79000</v>
      </c>
      <c r="H4" s="19">
        <f>SUM(D4:G4)</f>
        <v>322000</v>
      </c>
      <c r="I4" s="3">
        <v>130000</v>
      </c>
      <c r="J4" s="3">
        <v>103000</v>
      </c>
      <c r="K4" s="3">
        <v>85000</v>
      </c>
      <c r="L4" s="3">
        <f>90000</f>
        <v>90000</v>
      </c>
      <c r="M4" s="19">
        <f>SUM(I4:L4)</f>
        <v>408000</v>
      </c>
      <c r="N4" s="3">
        <f>$I$5+175000*0.6</f>
        <v>530000</v>
      </c>
      <c r="O4" s="3">
        <f>$I$5+175000*0.75</f>
        <v>556250</v>
      </c>
      <c r="P4" s="3">
        <f>$I$5+175000*0.9</f>
        <v>582500</v>
      </c>
    </row>
    <row r="5" spans="1:16" x14ac:dyDescent="0.2">
      <c r="A5" s="3" t="s">
        <v>1</v>
      </c>
      <c r="B5" s="12">
        <v>300000</v>
      </c>
      <c r="C5" s="3">
        <f>D5</f>
        <v>425000</v>
      </c>
      <c r="D5" s="3">
        <v>425000</v>
      </c>
      <c r="E5" s="3">
        <v>425000</v>
      </c>
      <c r="F5" s="3">
        <v>425000</v>
      </c>
      <c r="G5" s="3">
        <v>425000</v>
      </c>
      <c r="H5" s="3">
        <v>425000</v>
      </c>
      <c r="I5" s="3">
        <v>425000</v>
      </c>
      <c r="J5" s="3">
        <v>425000</v>
      </c>
      <c r="K5" s="12">
        <v>600000</v>
      </c>
      <c r="L5" s="3">
        <f>K5</f>
        <v>600000</v>
      </c>
      <c r="M5" s="3">
        <f>K5</f>
        <v>600000</v>
      </c>
      <c r="N5" s="3">
        <f t="shared" ref="N5:O5" si="0">L5</f>
        <v>600000</v>
      </c>
      <c r="O5" s="3">
        <f t="shared" si="0"/>
        <v>600000</v>
      </c>
      <c r="P5" s="3">
        <f>O5</f>
        <v>600000</v>
      </c>
    </row>
    <row r="7" spans="1:16" ht="15" x14ac:dyDescent="0.25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3" t="s">
        <v>32</v>
      </c>
      <c r="B8" s="3"/>
      <c r="C8" s="3"/>
      <c r="D8" s="3">
        <v>48</v>
      </c>
      <c r="E8" s="3">
        <v>42</v>
      </c>
      <c r="F8" s="3">
        <v>31</v>
      </c>
      <c r="G8" s="3">
        <v>38</v>
      </c>
      <c r="H8" s="3">
        <v>37</v>
      </c>
      <c r="I8" s="3">
        <v>35</v>
      </c>
      <c r="J8" s="3">
        <v>33</v>
      </c>
      <c r="K8" s="3">
        <v>31</v>
      </c>
      <c r="L8" s="3"/>
      <c r="M8" s="3"/>
      <c r="N8" s="3"/>
      <c r="O8" s="3"/>
      <c r="P8" s="3"/>
    </row>
    <row r="9" spans="1:16" x14ac:dyDescent="0.2">
      <c r="A9" s="3" t="s">
        <v>33</v>
      </c>
      <c r="B9" s="3"/>
      <c r="C9" s="3">
        <v>126</v>
      </c>
      <c r="D9" s="3">
        <v>120</v>
      </c>
      <c r="E9" s="3">
        <v>110</v>
      </c>
      <c r="F9" s="3">
        <v>92</v>
      </c>
      <c r="G9" s="3">
        <v>93</v>
      </c>
      <c r="H9" s="3">
        <v>90</v>
      </c>
      <c r="I9" s="3">
        <v>89</v>
      </c>
      <c r="J9" s="3">
        <v>88</v>
      </c>
      <c r="K9" s="3">
        <v>75</v>
      </c>
      <c r="L9" s="3"/>
      <c r="M9" s="3"/>
      <c r="N9" s="3"/>
      <c r="O9" s="3"/>
      <c r="P9" s="3"/>
    </row>
    <row r="11" spans="1:16" x14ac:dyDescent="0.2">
      <c r="A11" s="3" t="s">
        <v>50</v>
      </c>
      <c r="B11" s="3"/>
      <c r="C11" s="3"/>
      <c r="D11" s="3">
        <v>92</v>
      </c>
      <c r="E11" s="3">
        <v>130</v>
      </c>
      <c r="F11" s="3">
        <v>98</v>
      </c>
      <c r="G11" s="3">
        <v>71</v>
      </c>
      <c r="H11" s="6">
        <f>SUM(D11:G11)</f>
        <v>391</v>
      </c>
      <c r="I11" s="3">
        <v>120</v>
      </c>
      <c r="J11" s="3">
        <v>210</v>
      </c>
      <c r="K11" s="3">
        <v>160</v>
      </c>
      <c r="L11" s="3">
        <v>200</v>
      </c>
      <c r="M11" s="3">
        <f>SUM(I11:L11)</f>
        <v>690</v>
      </c>
      <c r="N11" s="10">
        <f>M11/(6+0.4*15)*(6+0.6*15)*(1+0.05)</f>
        <v>905.625</v>
      </c>
      <c r="O11" s="10">
        <f>M11/(6+0.4*15)*(6+0.75*15)*(1.05)^2</f>
        <v>1093.5421875</v>
      </c>
      <c r="P11" s="10">
        <f>M11/(6+0.4*15)*(6+0.85*15)*(1.05)^3</f>
        <v>1248.0644531250002</v>
      </c>
    </row>
    <row r="12" spans="1:16" x14ac:dyDescent="0.2">
      <c r="A12" s="3" t="s">
        <v>1</v>
      </c>
      <c r="B12" s="3">
        <v>6000</v>
      </c>
      <c r="C12" s="3">
        <v>6000</v>
      </c>
      <c r="D12" s="3">
        <v>6000</v>
      </c>
      <c r="E12" s="12">
        <v>21000</v>
      </c>
      <c r="F12" s="3">
        <f>E12</f>
        <v>21000</v>
      </c>
      <c r="G12" s="3">
        <v>21000</v>
      </c>
      <c r="H12" s="3">
        <v>21000</v>
      </c>
      <c r="I12" s="3">
        <v>21000</v>
      </c>
      <c r="J12" s="3">
        <v>21000</v>
      </c>
      <c r="K12" s="3">
        <v>21000</v>
      </c>
      <c r="L12" s="3">
        <f>K12</f>
        <v>21000</v>
      </c>
      <c r="M12" s="3">
        <f t="shared" ref="M12:O12" si="1">L12</f>
        <v>21000</v>
      </c>
      <c r="N12" s="3">
        <f t="shared" si="1"/>
        <v>21000</v>
      </c>
      <c r="O12" s="3">
        <f t="shared" si="1"/>
        <v>21000</v>
      </c>
      <c r="P12" s="3">
        <f>O12</f>
        <v>21000</v>
      </c>
    </row>
    <row r="15" spans="1:16" ht="15" x14ac:dyDescent="0.25">
      <c r="A15" s="7" t="s">
        <v>0</v>
      </c>
      <c r="B15" s="6">
        <v>413.11</v>
      </c>
      <c r="C15" s="6">
        <v>468.83</v>
      </c>
      <c r="D15" s="6">
        <v>724.38</v>
      </c>
      <c r="E15" s="6">
        <v>684.53</v>
      </c>
      <c r="F15" s="6">
        <v>535.22</v>
      </c>
      <c r="G15" s="6">
        <v>704.43</v>
      </c>
      <c r="H15" s="6">
        <f>SUM(D15:G15)</f>
        <v>2648.56</v>
      </c>
      <c r="I15" s="6">
        <v>998.17</v>
      </c>
      <c r="J15" s="6">
        <v>854.02</v>
      </c>
      <c r="K15" s="6">
        <v>706.43</v>
      </c>
      <c r="L15" s="3">
        <f>L11+L3</f>
        <v>900</v>
      </c>
      <c r="M15" s="3">
        <f>M11+M3</f>
        <v>3482</v>
      </c>
      <c r="N15" s="10">
        <f>N11+N3</f>
        <v>5045.0843464052286</v>
      </c>
      <c r="O15" s="10">
        <f>O11+O3</f>
        <v>5742.135507761438</v>
      </c>
      <c r="P15" s="10">
        <f>P11+P3</f>
        <v>6456.7871527851312</v>
      </c>
    </row>
    <row r="16" spans="1:16" ht="15" x14ac:dyDescent="0.25">
      <c r="A16" s="7" t="s">
        <v>36</v>
      </c>
      <c r="B16" s="7"/>
      <c r="C16" s="7"/>
      <c r="D16" s="15">
        <v>0.38</v>
      </c>
      <c r="E16" s="15">
        <v>0.25</v>
      </c>
      <c r="F16" s="14">
        <f>F15/B15-1</f>
        <v>0.29558713175667495</v>
      </c>
      <c r="G16" s="14">
        <f>G15/C15-1</f>
        <v>0.50252756862828729</v>
      </c>
      <c r="H16" s="14"/>
      <c r="I16" s="14">
        <f>I15/D15-1</f>
        <v>0.37796460421325828</v>
      </c>
      <c r="J16" s="14">
        <f>J15/E15-1</f>
        <v>0.24760054343856375</v>
      </c>
      <c r="K16" s="14">
        <f>K15/F15-1</f>
        <v>0.31988714920967065</v>
      </c>
      <c r="L16" s="14">
        <f>L15/G15-1</f>
        <v>0.27762872109365033</v>
      </c>
      <c r="M16" s="14">
        <f>M15/H15-1</f>
        <v>0.31467665448394611</v>
      </c>
      <c r="N16" s="14">
        <f>N15/M15-1</f>
        <v>0.44890417760058265</v>
      </c>
      <c r="O16" s="14">
        <f t="shared" ref="O16:P16" si="2">O15/N15-1</f>
        <v>0.1381644217411111</v>
      </c>
      <c r="P16" s="14">
        <f t="shared" si="2"/>
        <v>0.12445746779359768</v>
      </c>
    </row>
    <row r="17" spans="1:19" x14ac:dyDescent="0.2">
      <c r="A17" s="8" t="s">
        <v>18</v>
      </c>
      <c r="B17" s="8"/>
      <c r="C17" s="8"/>
      <c r="D17" s="6">
        <v>648.34</v>
      </c>
      <c r="E17" s="6">
        <v>625.66</v>
      </c>
      <c r="F17" s="6">
        <v>466.36</v>
      </c>
      <c r="G17" s="6">
        <v>576.34</v>
      </c>
      <c r="H17" s="6">
        <f>SUM(D17:G17)</f>
        <v>2316.7000000000003</v>
      </c>
      <c r="I17" s="6">
        <v>773.2</v>
      </c>
      <c r="J17" s="6">
        <v>667.39</v>
      </c>
      <c r="K17" s="6">
        <v>552.84</v>
      </c>
      <c r="L17" s="3">
        <f>L18*L15</f>
        <v>765</v>
      </c>
      <c r="M17" s="10">
        <f>SUM(I17:L17)</f>
        <v>2758.4300000000003</v>
      </c>
      <c r="N17" s="10">
        <f>N15*N18</f>
        <v>4288.3216944444439</v>
      </c>
      <c r="O17" s="10">
        <f t="shared" ref="O17:P17" si="3">O15*O18</f>
        <v>4823.3938265196075</v>
      </c>
      <c r="P17" s="10">
        <f t="shared" si="3"/>
        <v>5294.5654652838075</v>
      </c>
    </row>
    <row r="18" spans="1:19" x14ac:dyDescent="0.2">
      <c r="A18" s="8"/>
      <c r="B18" s="8"/>
      <c r="C18" s="8"/>
      <c r="D18" s="16">
        <f>D17/D15</f>
        <v>0.89502747176896114</v>
      </c>
      <c r="E18" s="16">
        <f t="shared" ref="E18:K18" si="4">E17/E15</f>
        <v>0.9139993864403313</v>
      </c>
      <c r="F18" s="16">
        <f t="shared" si="4"/>
        <v>0.87134262546242669</v>
      </c>
      <c r="G18" s="16">
        <f t="shared" si="4"/>
        <v>0.81816504123901601</v>
      </c>
      <c r="H18" s="16">
        <f t="shared" si="4"/>
        <v>0.87470172471078633</v>
      </c>
      <c r="I18" s="16">
        <f t="shared" si="4"/>
        <v>0.77461755011671363</v>
      </c>
      <c r="J18" s="16">
        <f t="shared" si="4"/>
        <v>0.78146881806046697</v>
      </c>
      <c r="K18" s="16">
        <f t="shared" si="4"/>
        <v>0.78258284614186835</v>
      </c>
      <c r="L18" s="17">
        <v>0.85</v>
      </c>
      <c r="M18" s="16">
        <f>M17/M15</f>
        <v>0.7921970132107985</v>
      </c>
      <c r="N18" s="17">
        <v>0.85</v>
      </c>
      <c r="O18" s="17">
        <v>0.84</v>
      </c>
      <c r="P18" s="17">
        <v>0.82</v>
      </c>
    </row>
    <row r="19" spans="1:19" ht="15" x14ac:dyDescent="0.25">
      <c r="A19" s="7" t="s">
        <v>19</v>
      </c>
      <c r="B19" s="7"/>
      <c r="C19" s="7"/>
      <c r="D19" s="10">
        <v>76.040000000000006</v>
      </c>
      <c r="E19" s="10">
        <v>58.87</v>
      </c>
      <c r="F19" s="10">
        <v>68.86</v>
      </c>
      <c r="G19" s="10">
        <v>128.09</v>
      </c>
      <c r="H19" s="10">
        <f>SUM(D19:G19)</f>
        <v>331.86</v>
      </c>
      <c r="I19" s="10">
        <v>224.97</v>
      </c>
      <c r="J19" s="10">
        <v>186.63</v>
      </c>
      <c r="K19" s="10">
        <v>153.59</v>
      </c>
      <c r="L19" s="3">
        <f>L15-L17</f>
        <v>135</v>
      </c>
      <c r="M19" s="10">
        <f>M15-M17</f>
        <v>723.56999999999971</v>
      </c>
      <c r="N19" s="10">
        <f>N15-N17</f>
        <v>756.76265196078475</v>
      </c>
      <c r="O19" s="10">
        <f t="shared" ref="O19:P19" si="5">O15-O17</f>
        <v>918.74168124183052</v>
      </c>
      <c r="P19" s="10">
        <f t="shared" si="5"/>
        <v>1162.2216875013237</v>
      </c>
    </row>
    <row r="20" spans="1:19" hidden="1" x14ac:dyDescent="0.2">
      <c r="A20" s="8" t="s">
        <v>20</v>
      </c>
      <c r="B20" s="8"/>
      <c r="C20" s="8"/>
      <c r="D20" s="6">
        <v>1.85</v>
      </c>
      <c r="E20" s="6">
        <v>7.05</v>
      </c>
      <c r="F20" s="6">
        <v>4.75</v>
      </c>
      <c r="G20" s="6">
        <v>7.99</v>
      </c>
      <c r="H20" s="6"/>
      <c r="I20" s="6">
        <v>6.18</v>
      </c>
      <c r="J20" s="6">
        <v>10.79</v>
      </c>
      <c r="K20" s="6">
        <v>16.170000000000002</v>
      </c>
      <c r="L20" s="3"/>
      <c r="M20" s="3"/>
      <c r="N20" s="3"/>
      <c r="O20" s="3"/>
      <c r="P20" s="3"/>
    </row>
    <row r="21" spans="1:19" ht="16.5" customHeight="1" x14ac:dyDescent="0.2">
      <c r="A21" s="8" t="s">
        <v>21</v>
      </c>
      <c r="B21" s="8"/>
      <c r="C21" s="8"/>
      <c r="D21" s="6">
        <v>2.71</v>
      </c>
      <c r="E21" s="6">
        <v>3.24</v>
      </c>
      <c r="F21" s="6">
        <v>3.93</v>
      </c>
      <c r="G21" s="6">
        <v>3.81</v>
      </c>
      <c r="H21" s="6">
        <f>SUM(D21:G21)</f>
        <v>13.690000000000001</v>
      </c>
      <c r="I21" s="6">
        <v>4.07</v>
      </c>
      <c r="J21" s="6">
        <v>4.93</v>
      </c>
      <c r="K21" s="6">
        <v>7.02</v>
      </c>
      <c r="L21" s="6">
        <f>K21</f>
        <v>7.02</v>
      </c>
      <c r="M21" s="10">
        <f>SUM(I21:L21)</f>
        <v>23.04</v>
      </c>
      <c r="N21" s="10">
        <f>M21/M33*N33</f>
        <v>29.019209647259469</v>
      </c>
      <c r="O21" s="10">
        <f>N21/N33*O33</f>
        <v>32.616772205670323</v>
      </c>
      <c r="P21" s="10">
        <f>O21/O33*P33</f>
        <v>40.603598032579896</v>
      </c>
    </row>
    <row r="22" spans="1:19" x14ac:dyDescent="0.2">
      <c r="A22" s="8" t="s">
        <v>22</v>
      </c>
      <c r="B22" s="8"/>
      <c r="C22" s="8"/>
      <c r="D22" s="6">
        <v>0.2</v>
      </c>
      <c r="E22" s="6">
        <v>0.3</v>
      </c>
      <c r="F22" s="6">
        <v>0.7</v>
      </c>
      <c r="G22" s="6">
        <v>2.1800000000000002</v>
      </c>
      <c r="H22" s="6">
        <f>SUM(D22:G22)</f>
        <v>3.38</v>
      </c>
      <c r="I22" s="6">
        <v>0.62</v>
      </c>
      <c r="J22" s="6">
        <v>1.22</v>
      </c>
      <c r="K22" s="6">
        <v>0.92</v>
      </c>
      <c r="L22" s="6">
        <v>1.2</v>
      </c>
      <c r="M22" s="10">
        <f>SUM(I22:L22)</f>
        <v>3.96</v>
      </c>
      <c r="N22" s="3">
        <v>4</v>
      </c>
      <c r="O22" s="3">
        <v>4</v>
      </c>
      <c r="P22" s="3">
        <v>4</v>
      </c>
    </row>
    <row r="23" spans="1:19" x14ac:dyDescent="0.2">
      <c r="A23" s="8" t="s">
        <v>23</v>
      </c>
      <c r="B23" s="8"/>
      <c r="C23" s="8"/>
      <c r="D23" s="6">
        <v>74.98</v>
      </c>
      <c r="E23" s="6">
        <v>62.39</v>
      </c>
      <c r="F23" s="6">
        <v>68.98</v>
      </c>
      <c r="G23" s="6">
        <v>130.09</v>
      </c>
      <c r="H23" s="6">
        <f>SUM(D23:G23)</f>
        <v>336.44000000000005</v>
      </c>
      <c r="I23" s="6">
        <v>226.46</v>
      </c>
      <c r="J23" s="6">
        <v>191.28</v>
      </c>
      <c r="K23" s="6">
        <v>161.83000000000001</v>
      </c>
      <c r="L23" s="10">
        <f>L19-L21-L22</f>
        <v>126.78</v>
      </c>
      <c r="M23" s="10">
        <f t="shared" ref="M23:P23" si="6">M19-M21-M22</f>
        <v>696.56999999999971</v>
      </c>
      <c r="N23" s="10">
        <f t="shared" si="6"/>
        <v>723.74344231352529</v>
      </c>
      <c r="O23" s="10">
        <f t="shared" si="6"/>
        <v>882.12490903616015</v>
      </c>
      <c r="P23" s="10">
        <f t="shared" si="6"/>
        <v>1117.6180894687438</v>
      </c>
    </row>
    <row r="24" spans="1:19" x14ac:dyDescent="0.2">
      <c r="A24" s="8"/>
      <c r="B24" s="8"/>
      <c r="C24" s="8"/>
      <c r="D24" s="16">
        <f>D25/D23</f>
        <v>0.34355828220858897</v>
      </c>
      <c r="E24" s="16">
        <f t="shared" ref="E24:K24" si="7">E25/E23</f>
        <v>0.32505209168135923</v>
      </c>
      <c r="F24" s="16">
        <f t="shared" si="7"/>
        <v>0.3154537547115106</v>
      </c>
      <c r="G24" s="16">
        <f t="shared" si="7"/>
        <v>0.31063110154508417</v>
      </c>
      <c r="H24" s="16">
        <f t="shared" si="7"/>
        <v>0.32163238616097967</v>
      </c>
      <c r="I24" s="16">
        <f t="shared" si="7"/>
        <v>0.34297447672878212</v>
      </c>
      <c r="J24" s="16">
        <f t="shared" si="7"/>
        <v>0.342952739439565</v>
      </c>
      <c r="K24" s="16">
        <f t="shared" si="7"/>
        <v>0.34801952666378294</v>
      </c>
      <c r="L24" s="16">
        <v>0.34801952666378294</v>
      </c>
      <c r="M24" s="16">
        <v>0.34801952666378294</v>
      </c>
      <c r="N24" s="16">
        <v>0.34801952666378294</v>
      </c>
      <c r="O24" s="16">
        <v>0.34801952666378294</v>
      </c>
      <c r="P24" s="16">
        <v>0.34801952666378294</v>
      </c>
    </row>
    <row r="25" spans="1:19" x14ac:dyDescent="0.2">
      <c r="A25" s="8" t="s">
        <v>24</v>
      </c>
      <c r="B25" s="8"/>
      <c r="C25" s="8"/>
      <c r="D25" s="6">
        <v>25.76</v>
      </c>
      <c r="E25" s="6">
        <v>20.28</v>
      </c>
      <c r="F25" s="6">
        <v>21.76</v>
      </c>
      <c r="G25" s="6">
        <v>40.409999999999997</v>
      </c>
      <c r="H25" s="6">
        <f>SUM(D25:G25)</f>
        <v>108.21000000000001</v>
      </c>
      <c r="I25" s="6">
        <v>77.67</v>
      </c>
      <c r="J25" s="6">
        <v>65.599999999999994</v>
      </c>
      <c r="K25" s="6">
        <v>56.32</v>
      </c>
      <c r="L25" s="18">
        <f>L23*L24</f>
        <v>44.121915590434405</v>
      </c>
      <c r="M25" s="10">
        <f t="shared" ref="M25:P25" si="8">M23*M24</f>
        <v>242.41996168819119</v>
      </c>
      <c r="N25" s="10">
        <f t="shared" si="8"/>
        <v>251.87685021996995</v>
      </c>
      <c r="O25" s="10">
        <f t="shared" si="8"/>
        <v>306.99669330109703</v>
      </c>
      <c r="P25" s="10">
        <f t="shared" si="8"/>
        <v>388.95291848779362</v>
      </c>
      <c r="S25" s="26" t="s">
        <v>60</v>
      </c>
    </row>
    <row r="26" spans="1:19" ht="15" x14ac:dyDescent="0.25">
      <c r="A26" s="7" t="s">
        <v>25</v>
      </c>
      <c r="B26" s="7"/>
      <c r="C26" s="7"/>
      <c r="D26" s="6">
        <v>49.03</v>
      </c>
      <c r="E26" s="6">
        <v>42.68</v>
      </c>
      <c r="F26" s="6">
        <v>46.02</v>
      </c>
      <c r="G26" s="6">
        <v>83.88</v>
      </c>
      <c r="H26" s="6">
        <f>SUM(D26:G26)</f>
        <v>221.61</v>
      </c>
      <c r="I26" s="6">
        <v>148.84</v>
      </c>
      <c r="J26" s="6">
        <v>126.57</v>
      </c>
      <c r="K26" s="6">
        <v>105.07</v>
      </c>
      <c r="L26" s="6">
        <f>L23-L25</f>
        <v>82.658084409565589</v>
      </c>
      <c r="M26" s="6">
        <f>M23-M25</f>
        <v>454.15003831180854</v>
      </c>
      <c r="N26" s="6">
        <f>N23-N25</f>
        <v>471.86659209355537</v>
      </c>
      <c r="O26" s="6">
        <f>O23-O25</f>
        <v>575.12821573506312</v>
      </c>
      <c r="P26" s="6">
        <f>P23-P25</f>
        <v>728.66517098095028</v>
      </c>
      <c r="R26" t="s">
        <v>58</v>
      </c>
      <c r="S26" s="27">
        <f>P26*20</f>
        <v>14573.303419619006</v>
      </c>
    </row>
    <row r="27" spans="1:19" ht="15" x14ac:dyDescent="0.25">
      <c r="A27" s="25" t="s">
        <v>62</v>
      </c>
      <c r="B27" s="22"/>
      <c r="C27" s="22"/>
      <c r="D27" s="24">
        <f>D21</f>
        <v>2.71</v>
      </c>
      <c r="E27" s="24">
        <f t="shared" ref="E27:P27" si="9">E21</f>
        <v>3.24</v>
      </c>
      <c r="F27" s="24">
        <f t="shared" si="9"/>
        <v>3.93</v>
      </c>
      <c r="G27" s="24">
        <f t="shared" si="9"/>
        <v>3.81</v>
      </c>
      <c r="H27" s="24">
        <f t="shared" si="9"/>
        <v>13.690000000000001</v>
      </c>
      <c r="I27" s="24">
        <f t="shared" si="9"/>
        <v>4.07</v>
      </c>
      <c r="J27" s="24">
        <f t="shared" si="9"/>
        <v>4.93</v>
      </c>
      <c r="K27" s="24">
        <f t="shared" si="9"/>
        <v>7.02</v>
      </c>
      <c r="L27" s="24">
        <f t="shared" si="9"/>
        <v>7.02</v>
      </c>
      <c r="M27" s="24">
        <f t="shared" si="9"/>
        <v>23.04</v>
      </c>
      <c r="N27" s="24">
        <f t="shared" si="9"/>
        <v>29.019209647259469</v>
      </c>
      <c r="O27" s="24">
        <f t="shared" si="9"/>
        <v>32.616772205670323</v>
      </c>
      <c r="P27" s="24">
        <f t="shared" si="9"/>
        <v>40.603598032579896</v>
      </c>
    </row>
    <row r="28" spans="1:19" ht="15" x14ac:dyDescent="0.25">
      <c r="A28" s="22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9" ht="15" x14ac:dyDescent="0.25">
      <c r="A29" s="22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9" ht="15" x14ac:dyDescent="0.25">
      <c r="A30" s="22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2" spans="1:19" x14ac:dyDescent="0.2">
      <c r="A32" t="s">
        <v>59</v>
      </c>
      <c r="M32" s="21">
        <f>M26/M33</f>
        <v>0.32439288450843468</v>
      </c>
      <c r="N32" s="21">
        <f t="shared" ref="N32:P32" si="10">N26/N33</f>
        <v>0.26760122036370371</v>
      </c>
      <c r="O32" s="21">
        <f t="shared" si="10"/>
        <v>0.29018712053549417</v>
      </c>
      <c r="P32" s="21">
        <f t="shared" si="10"/>
        <v>0.29533704880626277</v>
      </c>
    </row>
    <row r="33" spans="1:16" x14ac:dyDescent="0.2">
      <c r="A33" t="s">
        <v>54</v>
      </c>
      <c r="D33">
        <v>622.6</v>
      </c>
      <c r="E33">
        <v>622.6</v>
      </c>
      <c r="F33" s="19">
        <v>1056.47</v>
      </c>
      <c r="G33" s="19">
        <v>1056.47</v>
      </c>
      <c r="H33" s="19">
        <v>1056.47</v>
      </c>
      <c r="I33" s="19">
        <v>1056.47</v>
      </c>
      <c r="J33" s="19">
        <v>1056.47</v>
      </c>
      <c r="K33" s="20">
        <v>1400</v>
      </c>
      <c r="L33" s="20">
        <v>1400</v>
      </c>
      <c r="M33" s="20">
        <v>1400</v>
      </c>
      <c r="N33" s="20">
        <v>1763.3200306494468</v>
      </c>
      <c r="O33" s="20">
        <v>1981.9219222195509</v>
      </c>
      <c r="P33" s="20">
        <v>2467.2325193407924</v>
      </c>
    </row>
    <row r="36" spans="1:16" x14ac:dyDescent="0.2">
      <c r="A36" t="s">
        <v>28</v>
      </c>
      <c r="B36" t="s">
        <v>37</v>
      </c>
      <c r="I36" t="s">
        <v>63</v>
      </c>
    </row>
    <row r="37" spans="1:16" x14ac:dyDescent="0.2">
      <c r="B37" t="s">
        <v>53</v>
      </c>
    </row>
    <row r="38" spans="1:16" x14ac:dyDescent="0.2">
      <c r="A38" t="s">
        <v>64</v>
      </c>
      <c r="B38" t="s">
        <v>40</v>
      </c>
      <c r="E38" t="s">
        <v>42</v>
      </c>
      <c r="F38" s="11">
        <v>0.6</v>
      </c>
    </row>
    <row r="39" spans="1:16" x14ac:dyDescent="0.2">
      <c r="A39" s="13" t="s">
        <v>55</v>
      </c>
      <c r="B39" t="s">
        <v>41</v>
      </c>
      <c r="C39" t="s">
        <v>52</v>
      </c>
      <c r="E39" t="s">
        <v>43</v>
      </c>
      <c r="F39" s="11">
        <v>0.75</v>
      </c>
    </row>
    <row r="40" spans="1:16" x14ac:dyDescent="0.2">
      <c r="A40" s="13" t="s">
        <v>56</v>
      </c>
      <c r="E40" t="s">
        <v>47</v>
      </c>
      <c r="F40" s="11">
        <v>0.85</v>
      </c>
    </row>
    <row r="41" spans="1:16" x14ac:dyDescent="0.2">
      <c r="A41" s="13" t="s">
        <v>57</v>
      </c>
      <c r="B41" t="s">
        <v>45</v>
      </c>
      <c r="I41" t="s">
        <v>48</v>
      </c>
    </row>
    <row r="42" spans="1:16" x14ac:dyDescent="0.2">
      <c r="A42" s="13" t="s">
        <v>61</v>
      </c>
      <c r="B42" t="s">
        <v>46</v>
      </c>
      <c r="E42" t="s">
        <v>42</v>
      </c>
      <c r="F42" s="11">
        <v>0.6</v>
      </c>
    </row>
    <row r="43" spans="1:16" x14ac:dyDescent="0.2">
      <c r="A43" s="13" t="s">
        <v>66</v>
      </c>
      <c r="E43" t="s">
        <v>43</v>
      </c>
      <c r="F43" s="11">
        <v>0.75</v>
      </c>
    </row>
    <row r="44" spans="1:16" x14ac:dyDescent="0.2">
      <c r="E44" t="s">
        <v>47</v>
      </c>
      <c r="F44" s="11">
        <v>0.8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saptarishi</dc:creator>
  <cp:lastModifiedBy>saptarishi</cp:lastModifiedBy>
  <dcterms:created xsi:type="dcterms:W3CDTF">2018-04-10T18:03:39Z</dcterms:created>
  <dcterms:modified xsi:type="dcterms:W3CDTF">2018-05-18T02:33:35Z</dcterms:modified>
</cp:coreProperties>
</file>