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0A2FA37-580F-4A20-9ADD-0E719DCE6921}" xr6:coauthVersionLast="41" xr6:coauthVersionMax="41" xr10:uidLastSave="{00000000-0000-0000-0000-000000000000}"/>
  <bookViews>
    <workbookView xWindow="-120" yWindow="-120" windowWidth="20730" windowHeight="11160" xr2:uid="{1F3306CC-F879-42D1-9FAE-BCAA27A2111B}"/>
  </bookViews>
  <sheets>
    <sheet name="Cash Flow Calculation" sheetId="1" r:id="rId1"/>
  </sheets>
  <externalReferences>
    <externalReference r:id="rId2"/>
  </externalReferences>
  <definedNames>
    <definedName name="UPDATE">'[1]Data Sheet'!$E$1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K5" i="1"/>
  <c r="K6" i="1"/>
  <c r="L4" i="1"/>
  <c r="L5" i="1"/>
  <c r="L6" i="1"/>
  <c r="L7" i="1"/>
  <c r="L8" i="1"/>
  <c r="L11" i="1"/>
  <c r="L12" i="1"/>
  <c r="L15" i="1"/>
  <c r="L17" i="1"/>
  <c r="L18" i="1"/>
  <c r="J4" i="1"/>
  <c r="J5" i="1"/>
  <c r="J6" i="1"/>
  <c r="K7" i="1"/>
  <c r="K8" i="1"/>
  <c r="K11" i="1"/>
  <c r="K12" i="1"/>
  <c r="K15" i="1"/>
  <c r="K17" i="1"/>
  <c r="K18" i="1"/>
  <c r="I4" i="1"/>
  <c r="I5" i="1"/>
  <c r="I6" i="1"/>
  <c r="J7" i="1"/>
  <c r="J8" i="1"/>
  <c r="J11" i="1"/>
  <c r="J12" i="1"/>
  <c r="J15" i="1"/>
  <c r="J17" i="1"/>
  <c r="J18" i="1"/>
  <c r="H4" i="1"/>
  <c r="H5" i="1"/>
  <c r="H6" i="1"/>
  <c r="I7" i="1"/>
  <c r="I8" i="1"/>
  <c r="I11" i="1"/>
  <c r="I12" i="1"/>
  <c r="I15" i="1"/>
  <c r="I17" i="1"/>
  <c r="I18" i="1"/>
  <c r="G4" i="1"/>
  <c r="G5" i="1"/>
  <c r="G6" i="1"/>
  <c r="H7" i="1"/>
  <c r="H8" i="1"/>
  <c r="H11" i="1"/>
  <c r="H12" i="1"/>
  <c r="H15" i="1"/>
  <c r="H17" i="1"/>
  <c r="H18" i="1"/>
  <c r="F4" i="1"/>
  <c r="F5" i="1"/>
  <c r="F6" i="1"/>
  <c r="G7" i="1"/>
  <c r="G8" i="1"/>
  <c r="G11" i="1"/>
  <c r="G12" i="1"/>
  <c r="G15" i="1"/>
  <c r="G17" i="1"/>
  <c r="G18" i="1"/>
  <c r="E4" i="1"/>
  <c r="E5" i="1"/>
  <c r="E6" i="1"/>
  <c r="F7" i="1"/>
  <c r="F8" i="1"/>
  <c r="F11" i="1"/>
  <c r="F12" i="1"/>
  <c r="F15" i="1"/>
  <c r="F17" i="1"/>
  <c r="F18" i="1"/>
  <c r="D4" i="1"/>
  <c r="D5" i="1"/>
  <c r="D6" i="1"/>
  <c r="E7" i="1"/>
  <c r="E8" i="1"/>
  <c r="E11" i="1"/>
  <c r="E12" i="1"/>
  <c r="E15" i="1"/>
  <c r="E17" i="1"/>
  <c r="E18" i="1"/>
  <c r="C4" i="1"/>
  <c r="C5" i="1"/>
  <c r="C6" i="1"/>
  <c r="D7" i="1"/>
  <c r="D8" i="1"/>
  <c r="D11" i="1"/>
  <c r="D12" i="1"/>
  <c r="D15" i="1"/>
  <c r="D17" i="1"/>
  <c r="D18" i="1"/>
  <c r="B4" i="1"/>
  <c r="B5" i="1"/>
  <c r="B6" i="1"/>
  <c r="C7" i="1"/>
  <c r="C8" i="1"/>
  <c r="B9" i="1"/>
  <c r="C11" i="1"/>
  <c r="C12" i="1"/>
  <c r="C15" i="1"/>
  <c r="B16" i="1"/>
  <c r="C17" i="1"/>
  <c r="C18" i="1"/>
</calcChain>
</file>

<file path=xl/sharedStrings.xml><?xml version="1.0" encoding="utf-8"?>
<sst xmlns="http://schemas.openxmlformats.org/spreadsheetml/2006/main" count="20" uniqueCount="20">
  <si>
    <t>Item</t>
  </si>
  <si>
    <t>Net Profit</t>
  </si>
  <si>
    <t>Depreciation</t>
  </si>
  <si>
    <t>Non Cash Current Assets</t>
  </si>
  <si>
    <t>Non Debt Current Liabilities</t>
  </si>
  <si>
    <t>Working Capital</t>
  </si>
  <si>
    <t>Changes in Working Capital</t>
  </si>
  <si>
    <t>Cash Flow from Operations</t>
  </si>
  <si>
    <t>Net Block</t>
  </si>
  <si>
    <t>Capital Work in Progress</t>
  </si>
  <si>
    <t>Capital Expenditure</t>
  </si>
  <si>
    <t>Free Cash Flow to Firm</t>
  </si>
  <si>
    <t>Interest Expenses</t>
  </si>
  <si>
    <t>Tax Rate</t>
  </si>
  <si>
    <t>Post-tax-savings Interest Expenses</t>
  </si>
  <si>
    <t>Borrowings</t>
  </si>
  <si>
    <t>Net Borrowings</t>
  </si>
  <si>
    <t>Free Cash Flow to Equity</t>
  </si>
  <si>
    <t>Dividends Paid</t>
  </si>
  <si>
    <t>Closing Cash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</si>
</sst>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275D8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164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0" fontId="4" fillId="3" borderId="1" xfId="1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Kovai%20Medic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t &amp; Loss"/>
      <sheetName val="Cash Flow Calculation"/>
      <sheetName val="Quarters"/>
      <sheetName val="Balance Sheet"/>
      <sheetName val="Cash Flow"/>
      <sheetName val="Customization"/>
      <sheetName val="Data Shee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E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D9F59-C911-4071-86EE-A06168E83503}">
  <dimension ref="A1:L21"/>
  <sheetViews>
    <sheetView tabSelected="1" workbookViewId="0"/>
  </sheetViews>
  <sheetFormatPr defaultRowHeight="15" x14ac:dyDescent="0.25"/>
  <cols>
    <col min="1" max="1" width="32.5703125" style="2" bestFit="1" customWidth="1"/>
    <col min="2" max="2" width="7.28515625" style="2" bestFit="1" customWidth="1"/>
    <col min="3" max="12" width="7.7109375" style="2" bestFit="1" customWidth="1"/>
    <col min="13" max="16384" width="9.140625" style="2"/>
  </cols>
  <sheetData>
    <row r="1" spans="1:12" x14ac:dyDescent="0.25">
      <c r="A1" s="1" t="s">
        <v>0</v>
      </c>
      <c r="B1" s="1">
        <v>39538</v>
      </c>
      <c r="C1" s="1">
        <v>39903</v>
      </c>
      <c r="D1" s="1">
        <v>40268</v>
      </c>
      <c r="E1" s="1">
        <v>40633</v>
      </c>
      <c r="F1" s="1">
        <v>40999</v>
      </c>
      <c r="G1" s="1">
        <v>41364</v>
      </c>
      <c r="H1" s="1">
        <v>41729</v>
      </c>
      <c r="I1" s="1">
        <v>42094</v>
      </c>
      <c r="J1" s="1">
        <v>42460</v>
      </c>
      <c r="K1" s="1">
        <v>42825</v>
      </c>
      <c r="L1" s="1">
        <v>43190</v>
      </c>
    </row>
    <row r="2" spans="1:12" x14ac:dyDescent="0.25">
      <c r="A2" s="4" t="s">
        <v>1</v>
      </c>
      <c r="B2" s="4"/>
      <c r="C2" s="4">
        <v>7.14</v>
      </c>
      <c r="D2" s="4">
        <v>11.6</v>
      </c>
      <c r="E2" s="4">
        <v>12.1</v>
      </c>
      <c r="F2" s="4">
        <v>11.94</v>
      </c>
      <c r="G2" s="4">
        <v>20.43</v>
      </c>
      <c r="H2" s="4">
        <v>23.77</v>
      </c>
      <c r="I2" s="4">
        <v>38.53</v>
      </c>
      <c r="J2" s="4">
        <v>40.619999999999997</v>
      </c>
      <c r="K2" s="4">
        <v>60.06</v>
      </c>
      <c r="L2" s="4">
        <v>57.98</v>
      </c>
    </row>
    <row r="3" spans="1:12" x14ac:dyDescent="0.25">
      <c r="A3" s="4" t="s">
        <v>2</v>
      </c>
      <c r="B3" s="4"/>
      <c r="C3" s="4">
        <v>4.42</v>
      </c>
      <c r="D3" s="4">
        <v>5.19</v>
      </c>
      <c r="E3" s="4">
        <v>7.11</v>
      </c>
      <c r="F3" s="4">
        <v>12.61</v>
      </c>
      <c r="G3" s="4">
        <v>15.83</v>
      </c>
      <c r="H3" s="4">
        <v>16.47</v>
      </c>
      <c r="I3" s="4">
        <v>21.61</v>
      </c>
      <c r="J3" s="4">
        <v>20.74</v>
      </c>
      <c r="K3" s="4">
        <v>23.87</v>
      </c>
      <c r="L3" s="4">
        <v>34.33</v>
      </c>
    </row>
    <row r="4" spans="1:12" x14ac:dyDescent="0.25">
      <c r="A4" s="5" t="s">
        <v>3</v>
      </c>
      <c r="B4" s="5">
        <f>4+3.31+14.4</f>
        <v>21.71</v>
      </c>
      <c r="C4" s="5">
        <f>3.95+3.28+15.17</f>
        <v>22.4</v>
      </c>
      <c r="D4" s="5">
        <f>5+4.32+2.47</f>
        <v>11.790000000000001</v>
      </c>
      <c r="E4" s="5">
        <f>5.76+6.63+0.4+0.02</f>
        <v>12.81</v>
      </c>
      <c r="F4" s="5">
        <f>7.26+6.51+0.77+0.06</f>
        <v>14.6</v>
      </c>
      <c r="G4" s="5">
        <f>8.92+4.15+0.6+0.07</f>
        <v>13.74</v>
      </c>
      <c r="H4" s="5">
        <f>9.68+7.25+1.2+0.65</f>
        <v>18.779999999999998</v>
      </c>
      <c r="I4" s="5">
        <f>8.32+10.1+1.25+1.44</f>
        <v>21.110000000000003</v>
      </c>
      <c r="J4" s="5">
        <f>8.55+8.97+1.63+0.67</f>
        <v>19.820000000000004</v>
      </c>
      <c r="K4" s="5">
        <f>8.78+11.75+3.01</f>
        <v>23.54</v>
      </c>
      <c r="L4" s="5">
        <f>10.83+13.82+3.93</f>
        <v>28.58</v>
      </c>
    </row>
    <row r="5" spans="1:12" x14ac:dyDescent="0.25">
      <c r="A5" s="5" t="s">
        <v>4</v>
      </c>
      <c r="B5" s="5">
        <f>0.74+13.98+8.19</f>
        <v>22.91</v>
      </c>
      <c r="C5" s="5">
        <f>2.42+12.44+9.25</f>
        <v>24.11</v>
      </c>
      <c r="D5" s="5">
        <f>2.34+11.09+3.82</f>
        <v>17.25</v>
      </c>
      <c r="E5" s="5">
        <f>3.93+30.5+2.88</f>
        <v>37.31</v>
      </c>
      <c r="F5" s="5">
        <f>6.48+42.07+2.75</f>
        <v>51.3</v>
      </c>
      <c r="G5" s="5">
        <f>7.4+43.61+3.35</f>
        <v>54.36</v>
      </c>
      <c r="H5" s="5">
        <f>10.25+44.84+3.45</f>
        <v>58.540000000000006</v>
      </c>
      <c r="I5" s="5">
        <f>16.79+61.31+4.68</f>
        <v>82.78</v>
      </c>
      <c r="J5" s="5">
        <f>18.72+63.09+4.2</f>
        <v>86.01</v>
      </c>
      <c r="K5" s="5">
        <f>16.25+72.52+3.35</f>
        <v>92.11999999999999</v>
      </c>
      <c r="L5" s="5">
        <f>20.22+81.18+4.12</f>
        <v>105.52000000000001</v>
      </c>
    </row>
    <row r="6" spans="1:12" x14ac:dyDescent="0.25">
      <c r="A6" s="5" t="s">
        <v>5</v>
      </c>
      <c r="B6" s="5">
        <f>B4-B5</f>
        <v>-1.1999999999999993</v>
      </c>
      <c r="C6" s="5">
        <f>C4-C5</f>
        <v>-1.7100000000000009</v>
      </c>
      <c r="D6" s="5">
        <f t="shared" ref="D6:L6" si="0">D4-D5</f>
        <v>-5.4599999999999991</v>
      </c>
      <c r="E6" s="5">
        <f t="shared" si="0"/>
        <v>-24.5</v>
      </c>
      <c r="F6" s="5">
        <f t="shared" si="0"/>
        <v>-36.699999999999996</v>
      </c>
      <c r="G6" s="5">
        <f t="shared" si="0"/>
        <v>-40.619999999999997</v>
      </c>
      <c r="H6" s="5">
        <f t="shared" si="0"/>
        <v>-39.760000000000005</v>
      </c>
      <c r="I6" s="5">
        <f t="shared" si="0"/>
        <v>-61.67</v>
      </c>
      <c r="J6" s="5">
        <f t="shared" si="0"/>
        <v>-66.19</v>
      </c>
      <c r="K6" s="5">
        <f t="shared" si="0"/>
        <v>-68.579999999999984</v>
      </c>
      <c r="L6" s="5">
        <f t="shared" si="0"/>
        <v>-76.940000000000012</v>
      </c>
    </row>
    <row r="7" spans="1:12" x14ac:dyDescent="0.25">
      <c r="A7" s="4" t="s">
        <v>6</v>
      </c>
      <c r="B7" s="4"/>
      <c r="C7" s="4">
        <f>B6-C6</f>
        <v>0.51000000000000156</v>
      </c>
      <c r="D7" s="4">
        <f t="shared" ref="D7:L7" si="1">C6-D6</f>
        <v>3.7499999999999982</v>
      </c>
      <c r="E7" s="4">
        <f t="shared" si="1"/>
        <v>19.04</v>
      </c>
      <c r="F7" s="4">
        <f t="shared" si="1"/>
        <v>12.199999999999996</v>
      </c>
      <c r="G7" s="4">
        <f t="shared" si="1"/>
        <v>3.9200000000000017</v>
      </c>
      <c r="H7" s="4">
        <f t="shared" si="1"/>
        <v>-0.85999999999999233</v>
      </c>
      <c r="I7" s="4">
        <f t="shared" si="1"/>
        <v>21.909999999999997</v>
      </c>
      <c r="J7" s="4">
        <f t="shared" si="1"/>
        <v>4.519999999999996</v>
      </c>
      <c r="K7" s="4">
        <f t="shared" si="1"/>
        <v>2.3899999999999864</v>
      </c>
      <c r="L7" s="4">
        <f t="shared" si="1"/>
        <v>8.3600000000000279</v>
      </c>
    </row>
    <row r="8" spans="1:12" x14ac:dyDescent="0.25">
      <c r="A8" s="6" t="s">
        <v>7</v>
      </c>
      <c r="B8" s="6"/>
      <c r="C8" s="6">
        <f>C2+C3+C7</f>
        <v>12.07</v>
      </c>
      <c r="D8" s="6">
        <f t="shared" ref="D8:L8" si="2">D2+D3+D7</f>
        <v>20.54</v>
      </c>
      <c r="E8" s="6">
        <f t="shared" si="2"/>
        <v>38.25</v>
      </c>
      <c r="F8" s="6">
        <f t="shared" si="2"/>
        <v>36.749999999999993</v>
      </c>
      <c r="G8" s="6">
        <f t="shared" si="2"/>
        <v>40.18</v>
      </c>
      <c r="H8" s="6">
        <f t="shared" si="2"/>
        <v>39.380000000000003</v>
      </c>
      <c r="I8" s="6">
        <f t="shared" si="2"/>
        <v>82.05</v>
      </c>
      <c r="J8" s="6">
        <f t="shared" si="2"/>
        <v>65.88</v>
      </c>
      <c r="K8" s="6">
        <f t="shared" si="2"/>
        <v>86.32</v>
      </c>
      <c r="L8" s="6">
        <f t="shared" si="2"/>
        <v>100.67000000000003</v>
      </c>
    </row>
    <row r="9" spans="1:12" x14ac:dyDescent="0.25">
      <c r="A9" s="5" t="s">
        <v>8</v>
      </c>
      <c r="B9" s="5">
        <f>60.45+1.24</f>
        <v>61.690000000000005</v>
      </c>
      <c r="C9" s="5">
        <v>68.930000000000007</v>
      </c>
      <c r="D9" s="5">
        <v>106.2</v>
      </c>
      <c r="E9" s="5">
        <v>192.51</v>
      </c>
      <c r="F9" s="5">
        <v>295.16000000000003</v>
      </c>
      <c r="G9" s="5">
        <v>284.82</v>
      </c>
      <c r="H9" s="5">
        <v>282.36</v>
      </c>
      <c r="I9" s="5">
        <v>285.07</v>
      </c>
      <c r="J9" s="5">
        <v>341.52</v>
      </c>
      <c r="K9" s="5">
        <v>358.01</v>
      </c>
      <c r="L9" s="5">
        <v>443.84</v>
      </c>
    </row>
    <row r="10" spans="1:12" x14ac:dyDescent="0.25">
      <c r="A10" s="5" t="s">
        <v>9</v>
      </c>
      <c r="B10" s="5">
        <v>6.46</v>
      </c>
      <c r="C10" s="5">
        <v>20.09</v>
      </c>
      <c r="D10" s="5">
        <v>42.21</v>
      </c>
      <c r="E10" s="5">
        <v>38.1</v>
      </c>
      <c r="F10" s="5">
        <v>0.15</v>
      </c>
      <c r="G10" s="5">
        <v>4.72</v>
      </c>
      <c r="H10" s="5">
        <v>4.9400000000000004</v>
      </c>
      <c r="I10" s="5">
        <v>16.670000000000002</v>
      </c>
      <c r="J10" s="5">
        <v>10.1</v>
      </c>
      <c r="K10" s="5">
        <v>5.65</v>
      </c>
      <c r="L10" s="5">
        <v>12.88</v>
      </c>
    </row>
    <row r="11" spans="1:12" x14ac:dyDescent="0.25">
      <c r="A11" s="4" t="s">
        <v>10</v>
      </c>
      <c r="B11" s="4"/>
      <c r="C11" s="4">
        <f>(C9+C10)-(B9+B10)</f>
        <v>20.870000000000005</v>
      </c>
      <c r="D11" s="4">
        <f t="shared" ref="D11:L11" si="3">(D9+D10)-(C9+C10)</f>
        <v>59.389999999999986</v>
      </c>
      <c r="E11" s="4">
        <f t="shared" si="3"/>
        <v>82.199999999999989</v>
      </c>
      <c r="F11" s="4">
        <f t="shared" si="3"/>
        <v>64.700000000000017</v>
      </c>
      <c r="G11" s="4">
        <f t="shared" si="3"/>
        <v>-5.7699999999999818</v>
      </c>
      <c r="H11" s="4">
        <f t="shared" si="3"/>
        <v>-2.2400000000000091</v>
      </c>
      <c r="I11" s="4">
        <f t="shared" si="3"/>
        <v>14.439999999999998</v>
      </c>
      <c r="J11" s="4">
        <f t="shared" si="3"/>
        <v>49.879999999999995</v>
      </c>
      <c r="K11" s="4">
        <f t="shared" si="3"/>
        <v>12.039999999999964</v>
      </c>
      <c r="L11" s="4">
        <f t="shared" si="3"/>
        <v>93.06</v>
      </c>
    </row>
    <row r="12" spans="1:12" x14ac:dyDescent="0.25">
      <c r="A12" s="6" t="s">
        <v>11</v>
      </c>
      <c r="B12" s="6"/>
      <c r="C12" s="6">
        <f>C8-C11</f>
        <v>-8.8000000000000043</v>
      </c>
      <c r="D12" s="6">
        <f t="shared" ref="D12:L12" si="4">D8-D11</f>
        <v>-38.849999999999987</v>
      </c>
      <c r="E12" s="6">
        <f t="shared" si="4"/>
        <v>-43.949999999999989</v>
      </c>
      <c r="F12" s="6">
        <f t="shared" si="4"/>
        <v>-27.950000000000024</v>
      </c>
      <c r="G12" s="6">
        <f t="shared" si="4"/>
        <v>45.949999999999982</v>
      </c>
      <c r="H12" s="6">
        <f t="shared" si="4"/>
        <v>41.620000000000012</v>
      </c>
      <c r="I12" s="6">
        <f t="shared" si="4"/>
        <v>67.61</v>
      </c>
      <c r="J12" s="6">
        <f t="shared" si="4"/>
        <v>16</v>
      </c>
      <c r="K12" s="6">
        <f t="shared" si="4"/>
        <v>74.28000000000003</v>
      </c>
      <c r="L12" s="6">
        <f t="shared" si="4"/>
        <v>7.6100000000000279</v>
      </c>
    </row>
    <row r="13" spans="1:12" x14ac:dyDescent="0.25">
      <c r="A13" s="5" t="s">
        <v>12</v>
      </c>
      <c r="B13" s="5"/>
      <c r="C13" s="5">
        <v>4.4400000000000004</v>
      </c>
      <c r="D13" s="5">
        <v>4.84</v>
      </c>
      <c r="E13" s="5">
        <v>11.11</v>
      </c>
      <c r="F13" s="5">
        <v>16.579999999999998</v>
      </c>
      <c r="G13" s="5">
        <v>27.46</v>
      </c>
      <c r="H13" s="5">
        <v>23.94</v>
      </c>
      <c r="I13" s="5">
        <v>20.38</v>
      </c>
      <c r="J13" s="5">
        <v>16.66</v>
      </c>
      <c r="K13" s="5">
        <v>14.72</v>
      </c>
      <c r="L13" s="5">
        <v>12.86</v>
      </c>
    </row>
    <row r="14" spans="1:12" x14ac:dyDescent="0.25">
      <c r="A14" s="5" t="s">
        <v>13</v>
      </c>
      <c r="B14" s="5"/>
      <c r="C14" s="7">
        <v>0.35267452402538535</v>
      </c>
      <c r="D14" s="7">
        <v>0.327536231884058</v>
      </c>
      <c r="E14" s="7">
        <v>0.38044034818228362</v>
      </c>
      <c r="F14" s="7">
        <v>0.26477832512315275</v>
      </c>
      <c r="G14" s="7">
        <v>0.3303834808259587</v>
      </c>
      <c r="H14" s="7">
        <v>0.3640010698047606</v>
      </c>
      <c r="I14" s="7">
        <v>0.34981437732028353</v>
      </c>
      <c r="J14" s="7">
        <v>0.34857234520372149</v>
      </c>
      <c r="K14" s="7">
        <v>0.35014066219433021</v>
      </c>
      <c r="L14" s="7">
        <v>0.35163237924865831</v>
      </c>
    </row>
    <row r="15" spans="1:12" x14ac:dyDescent="0.25">
      <c r="A15" s="5" t="s">
        <v>14</v>
      </c>
      <c r="B15" s="5"/>
      <c r="C15" s="8">
        <f>C13*(1-C14)</f>
        <v>2.8741251133272891</v>
      </c>
      <c r="D15" s="8">
        <f t="shared" ref="D15:L15" si="5">D13*(1-D14)</f>
        <v>3.2547246376811594</v>
      </c>
      <c r="E15" s="8">
        <f t="shared" si="5"/>
        <v>6.8833077316948295</v>
      </c>
      <c r="F15" s="8">
        <f t="shared" si="5"/>
        <v>12.189975369458125</v>
      </c>
      <c r="G15" s="8">
        <f t="shared" si="5"/>
        <v>18.387669616519176</v>
      </c>
      <c r="H15" s="8">
        <f t="shared" si="5"/>
        <v>15.225814388874031</v>
      </c>
      <c r="I15" s="8">
        <f t="shared" si="5"/>
        <v>13.25078299021262</v>
      </c>
      <c r="J15" s="8">
        <f t="shared" si="5"/>
        <v>10.852784728906</v>
      </c>
      <c r="K15" s="8">
        <f t="shared" si="5"/>
        <v>9.5659294524994607</v>
      </c>
      <c r="L15" s="8">
        <f t="shared" si="5"/>
        <v>8.3380076028622536</v>
      </c>
    </row>
    <row r="16" spans="1:12" x14ac:dyDescent="0.25">
      <c r="A16" s="5" t="s">
        <v>15</v>
      </c>
      <c r="B16" s="5">
        <f>36.25+1.57</f>
        <v>37.82</v>
      </c>
      <c r="C16" s="5">
        <v>70.42</v>
      </c>
      <c r="D16" s="5">
        <v>108.18</v>
      </c>
      <c r="E16" s="5">
        <v>192.25</v>
      </c>
      <c r="F16" s="5">
        <v>227.81</v>
      </c>
      <c r="G16" s="5">
        <v>209.34</v>
      </c>
      <c r="H16" s="5">
        <v>183.63</v>
      </c>
      <c r="I16" s="5">
        <v>162.66999999999999</v>
      </c>
      <c r="J16" s="5">
        <v>158.36000000000001</v>
      </c>
      <c r="K16" s="5">
        <v>125.48</v>
      </c>
      <c r="L16" s="5">
        <v>201.6</v>
      </c>
    </row>
    <row r="17" spans="1:12" x14ac:dyDescent="0.25">
      <c r="A17" s="5" t="s">
        <v>16</v>
      </c>
      <c r="B17" s="5"/>
      <c r="C17" s="5">
        <f>C16-B16</f>
        <v>32.6</v>
      </c>
      <c r="D17" s="5">
        <f t="shared" ref="D17:L17" si="6">D16-C16</f>
        <v>37.760000000000005</v>
      </c>
      <c r="E17" s="5">
        <f t="shared" si="6"/>
        <v>84.07</v>
      </c>
      <c r="F17" s="5">
        <f t="shared" si="6"/>
        <v>35.56</v>
      </c>
      <c r="G17" s="5">
        <f t="shared" si="6"/>
        <v>-18.47</v>
      </c>
      <c r="H17" s="5">
        <f t="shared" si="6"/>
        <v>-25.710000000000008</v>
      </c>
      <c r="I17" s="5">
        <f t="shared" si="6"/>
        <v>-20.960000000000008</v>
      </c>
      <c r="J17" s="5">
        <f t="shared" si="6"/>
        <v>-4.3099999999999739</v>
      </c>
      <c r="K17" s="5">
        <f t="shared" si="6"/>
        <v>-32.88000000000001</v>
      </c>
      <c r="L17" s="5">
        <f t="shared" si="6"/>
        <v>76.11999999999999</v>
      </c>
    </row>
    <row r="18" spans="1:12" x14ac:dyDescent="0.25">
      <c r="A18" s="6" t="s">
        <v>17</v>
      </c>
      <c r="B18" s="6"/>
      <c r="C18" s="9">
        <f>C12-C15+C17</f>
        <v>20.925874886672709</v>
      </c>
      <c r="D18" s="9">
        <f t="shared" ref="D18:L18" si="7">D12-D15+D17</f>
        <v>-4.3447246376811393</v>
      </c>
      <c r="E18" s="9">
        <f t="shared" si="7"/>
        <v>33.236692268305177</v>
      </c>
      <c r="F18" s="9">
        <f t="shared" si="7"/>
        <v>-4.5799753694581469</v>
      </c>
      <c r="G18" s="9">
        <f t="shared" si="7"/>
        <v>9.0923303834808067</v>
      </c>
      <c r="H18" s="9">
        <f t="shared" si="7"/>
        <v>0.68418561112597231</v>
      </c>
      <c r="I18" s="9">
        <f t="shared" si="7"/>
        <v>33.399217009787371</v>
      </c>
      <c r="J18" s="9">
        <f t="shared" si="7"/>
        <v>0.83721527109402594</v>
      </c>
      <c r="K18" s="9">
        <f t="shared" si="7"/>
        <v>31.834070547500559</v>
      </c>
      <c r="L18" s="9">
        <f t="shared" si="7"/>
        <v>75.39199239713777</v>
      </c>
    </row>
    <row r="19" spans="1:12" x14ac:dyDescent="0.25">
      <c r="A19" s="5" t="s">
        <v>18</v>
      </c>
      <c r="B19" s="10"/>
      <c r="C19" s="8">
        <v>1.54</v>
      </c>
      <c r="D19" s="8">
        <v>1.57</v>
      </c>
      <c r="E19" s="8">
        <v>1.54</v>
      </c>
      <c r="F19" s="8">
        <v>1.56</v>
      </c>
      <c r="G19" s="8">
        <v>1.57</v>
      </c>
      <c r="H19" s="8">
        <v>1.9</v>
      </c>
      <c r="I19" s="8">
        <v>1.92</v>
      </c>
      <c r="J19" s="8">
        <v>3.27</v>
      </c>
      <c r="K19" s="8">
        <v>0</v>
      </c>
      <c r="L19" s="8">
        <v>0</v>
      </c>
    </row>
    <row r="20" spans="1:12" x14ac:dyDescent="0.25">
      <c r="A20" s="4" t="s">
        <v>19</v>
      </c>
      <c r="B20" s="4"/>
      <c r="C20" s="4">
        <v>21.57</v>
      </c>
      <c r="D20" s="4">
        <v>13.03</v>
      </c>
      <c r="E20" s="4">
        <v>28.97</v>
      </c>
      <c r="F20" s="4">
        <v>25.86</v>
      </c>
      <c r="G20" s="4">
        <v>31.15</v>
      </c>
      <c r="H20" s="4">
        <v>35.32</v>
      </c>
      <c r="I20" s="4">
        <v>55.76</v>
      </c>
      <c r="J20" s="4">
        <v>51.06</v>
      </c>
      <c r="K20" s="4">
        <v>68.430000000000007</v>
      </c>
      <c r="L20" s="4">
        <v>92.41</v>
      </c>
    </row>
    <row r="21" spans="1:12" x14ac:dyDescent="0.25">
      <c r="C21" s="3"/>
      <c r="D21" s="3"/>
      <c r="E21" s="3"/>
      <c r="F21" s="3"/>
      <c r="G21" s="3"/>
      <c r="H21" s="3"/>
      <c r="I21" s="3"/>
      <c r="J21" s="3"/>
      <c r="K21" s="3"/>
      <c r="L2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 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Dinesh Sairam</dc:creator>
  <cp:lastModifiedBy>Dinesh Sairam</cp:lastModifiedBy>
  <dcterms:created xsi:type="dcterms:W3CDTF">2019-03-27T21:41:58Z</dcterms:created>
  <dcterms:modified xsi:type="dcterms:W3CDTF">2019-03-27T21:44:19Z</dcterms:modified>
</cp:coreProperties>
</file>