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ekiyer/Desktop/"/>
    </mc:Choice>
  </mc:AlternateContent>
  <xr:revisionPtr revIDLastSave="0" documentId="13_ncr:1_{C3882125-A1C7-6C49-8B29-89968746CB22}" xr6:coauthVersionLast="38" xr6:coauthVersionMax="38" xr10:uidLastSave="{00000000-0000-0000-0000-000000000000}"/>
  <bookViews>
    <workbookView xWindow="380" yWindow="460" windowWidth="28040" windowHeight="16060" activeTab="1" xr2:uid="{537ED37C-E8EC-184E-88F8-A9DFA02B623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R4" i="2"/>
  <c r="U4" i="2" s="1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O4" i="2"/>
  <c r="S4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4" i="2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K4" i="2"/>
  <c r="J4" i="2"/>
  <c r="M4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H5" i="2"/>
  <c r="D5" i="2"/>
  <c r="Q26" i="1"/>
  <c r="F5" i="2" l="1"/>
  <c r="O5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F24" i="2" s="1"/>
  <c r="G5" i="2" l="1"/>
  <c r="J5" i="2" s="1"/>
  <c r="M5" i="2" s="1"/>
  <c r="F21" i="2"/>
  <c r="O21" i="2" s="1"/>
  <c r="S21" i="2" s="1"/>
  <c r="F6" i="2"/>
  <c r="O6" i="2" s="1"/>
  <c r="S6" i="2" s="1"/>
  <c r="F19" i="2"/>
  <c r="O19" i="2" s="1"/>
  <c r="S19" i="2" s="1"/>
  <c r="F15" i="2"/>
  <c r="O15" i="2" s="1"/>
  <c r="S15" i="2" s="1"/>
  <c r="G24" i="2"/>
  <c r="K24" i="2" s="1"/>
  <c r="O24" i="2"/>
  <c r="F8" i="2"/>
  <c r="O8" i="2" s="1"/>
  <c r="S8" i="2" s="1"/>
  <c r="F18" i="2"/>
  <c r="O18" i="2" s="1"/>
  <c r="S18" i="2" s="1"/>
  <c r="S5" i="2"/>
  <c r="R5" i="2"/>
  <c r="U5" i="2" s="1"/>
  <c r="F16" i="2"/>
  <c r="O16" i="2" s="1"/>
  <c r="F14" i="2"/>
  <c r="O14" i="2" s="1"/>
  <c r="F9" i="2"/>
  <c r="O9" i="2" s="1"/>
  <c r="F11" i="2"/>
  <c r="O11" i="2" s="1"/>
  <c r="F12" i="2"/>
  <c r="O12" i="2" s="1"/>
  <c r="F10" i="2"/>
  <c r="F23" i="2"/>
  <c r="F7" i="2"/>
  <c r="F13" i="2"/>
  <c r="O13" i="2" s="1"/>
  <c r="F20" i="2"/>
  <c r="F22" i="2"/>
  <c r="O22" i="2" s="1"/>
  <c r="F17" i="2"/>
  <c r="J24" i="2"/>
  <c r="M24" i="2" s="1"/>
  <c r="K5" i="2" l="1"/>
  <c r="R15" i="2"/>
  <c r="U15" i="2" s="1"/>
  <c r="G19" i="2"/>
  <c r="G6" i="2"/>
  <c r="K6" i="2" s="1"/>
  <c r="G21" i="2"/>
  <c r="R6" i="2"/>
  <c r="U6" i="2" s="1"/>
  <c r="G18" i="2"/>
  <c r="J18" i="2" s="1"/>
  <c r="M18" i="2" s="1"/>
  <c r="R21" i="2"/>
  <c r="U21" i="2" s="1"/>
  <c r="R8" i="2"/>
  <c r="U8" i="2" s="1"/>
  <c r="R19" i="2"/>
  <c r="U19" i="2" s="1"/>
  <c r="S24" i="2"/>
  <c r="R24" i="2"/>
  <c r="U24" i="2" s="1"/>
  <c r="R18" i="2"/>
  <c r="U18" i="2" s="1"/>
  <c r="G8" i="2"/>
  <c r="K8" i="2" s="1"/>
  <c r="G15" i="2"/>
  <c r="J15" i="2" s="1"/>
  <c r="M15" i="2" s="1"/>
  <c r="G13" i="2"/>
  <c r="K13" i="2" s="1"/>
  <c r="G16" i="2"/>
  <c r="K16" i="2" s="1"/>
  <c r="G12" i="2"/>
  <c r="J12" i="2" s="1"/>
  <c r="M12" i="2" s="1"/>
  <c r="S11" i="2"/>
  <c r="R11" i="2"/>
  <c r="U11" i="2" s="1"/>
  <c r="S22" i="2"/>
  <c r="R22" i="2"/>
  <c r="U22" i="2" s="1"/>
  <c r="G17" i="2"/>
  <c r="J17" i="2" s="1"/>
  <c r="M17" i="2" s="1"/>
  <c r="O17" i="2"/>
  <c r="G7" i="2"/>
  <c r="J7" i="2" s="1"/>
  <c r="M7" i="2" s="1"/>
  <c r="O7" i="2"/>
  <c r="G11" i="2"/>
  <c r="J11" i="2" s="1"/>
  <c r="M11" i="2" s="1"/>
  <c r="G22" i="2"/>
  <c r="J22" i="2" s="1"/>
  <c r="M22" i="2" s="1"/>
  <c r="G23" i="2"/>
  <c r="K23" i="2" s="1"/>
  <c r="O23" i="2"/>
  <c r="S9" i="2"/>
  <c r="R9" i="2"/>
  <c r="U9" i="2" s="1"/>
  <c r="G9" i="2"/>
  <c r="J9" i="2" s="1"/>
  <c r="M9" i="2" s="1"/>
  <c r="G20" i="2"/>
  <c r="J20" i="2" s="1"/>
  <c r="M20" i="2" s="1"/>
  <c r="O20" i="2"/>
  <c r="G10" i="2"/>
  <c r="K10" i="2" s="1"/>
  <c r="O10" i="2"/>
  <c r="S14" i="2"/>
  <c r="R14" i="2"/>
  <c r="U14" i="2" s="1"/>
  <c r="G14" i="2"/>
  <c r="J14" i="2" s="1"/>
  <c r="M14" i="2" s="1"/>
  <c r="S13" i="2"/>
  <c r="R13" i="2"/>
  <c r="U13" i="2" s="1"/>
  <c r="S12" i="2"/>
  <c r="R12" i="2"/>
  <c r="U12" i="2" s="1"/>
  <c r="S16" i="2"/>
  <c r="R16" i="2"/>
  <c r="U16" i="2" s="1"/>
  <c r="J19" i="2"/>
  <c r="M19" i="2" s="1"/>
  <c r="K19" i="2"/>
  <c r="J16" i="2"/>
  <c r="M16" i="2" s="1"/>
  <c r="K18" i="2"/>
  <c r="K22" i="2"/>
  <c r="K21" i="2"/>
  <c r="J21" i="2"/>
  <c r="M21" i="2" s="1"/>
  <c r="K12" i="2"/>
  <c r="J8" i="2"/>
  <c r="M8" i="2" s="1"/>
  <c r="K15" i="2"/>
  <c r="J6" i="2" l="1"/>
  <c r="M6" i="2" s="1"/>
  <c r="J13" i="2"/>
  <c r="M13" i="2" s="1"/>
  <c r="J10" i="2"/>
  <c r="M10" i="2" s="1"/>
  <c r="K7" i="2"/>
  <c r="K14" i="2"/>
  <c r="K11" i="2"/>
  <c r="K17" i="2"/>
  <c r="S7" i="2"/>
  <c r="R7" i="2"/>
  <c r="U7" i="2" s="1"/>
  <c r="S10" i="2"/>
  <c r="R10" i="2"/>
  <c r="U10" i="2" s="1"/>
  <c r="J23" i="2"/>
  <c r="M23" i="2" s="1"/>
  <c r="K9" i="2"/>
  <c r="S17" i="2"/>
  <c r="R17" i="2"/>
  <c r="U17" i="2" s="1"/>
  <c r="S23" i="2"/>
  <c r="R23" i="2"/>
  <c r="U23" i="2" s="1"/>
  <c r="K20" i="2"/>
  <c r="S20" i="2"/>
  <c r="R20" i="2"/>
  <c r="U20" i="2" s="1"/>
  <c r="Q17" i="1" l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N33" i="1" s="1"/>
  <c r="N34" i="1" s="1"/>
  <c r="G11" i="1"/>
  <c r="I11" i="1"/>
  <c r="I10" i="1"/>
  <c r="O33" i="1" l="1"/>
</calcChain>
</file>

<file path=xl/sharedStrings.xml><?xml version="1.0" encoding="utf-8"?>
<sst xmlns="http://schemas.openxmlformats.org/spreadsheetml/2006/main" count="23" uniqueCount="16">
  <si>
    <t>Desired Annual Return</t>
  </si>
  <si>
    <t>Market Cap (INR cr)</t>
  </si>
  <si>
    <t>PE</t>
  </si>
  <si>
    <t>PAT (INR cr)</t>
  </si>
  <si>
    <t xml:space="preserve">Revenue </t>
  </si>
  <si>
    <t>With Margin Increase</t>
  </si>
  <si>
    <t>Without Margin Increase</t>
  </si>
  <si>
    <t>Innerwear (%)</t>
  </si>
  <si>
    <t>Innerwear revenue (INR cr)</t>
  </si>
  <si>
    <t>Activewear revenue (INR cr)</t>
  </si>
  <si>
    <t>Activewear (%)</t>
  </si>
  <si>
    <t>India Innerwear market (INR cr)</t>
  </si>
  <si>
    <t>Market growth</t>
  </si>
  <si>
    <t>Page market share</t>
  </si>
  <si>
    <t>Net Profit Margin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</si>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</sst>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0" formatCode="0.0%"/>
    <numFmt numFmtId="187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9" fontId="0" fillId="0" borderId="0" xfId="2" applyFont="1"/>
    <xf numFmtId="2" fontId="0" fillId="0" borderId="0" xfId="0" applyNumberFormat="1"/>
    <xf numFmtId="10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70" fontId="0" fillId="0" borderId="1" xfId="2" applyNumberFormat="1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187" fontId="0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89F2-3CCF-0E4C-BA2E-1AA7243E5914}">
  <dimension ref="G10:Q34"/>
  <sheetViews>
    <sheetView topLeftCell="A2" workbookViewId="0">
      <selection activeCell="L15" sqref="L15"/>
    </sheetView>
  </sheetViews>
  <sheetFormatPr baseColWidth="10" defaultRowHeight="16" x14ac:dyDescent="0.2"/>
  <sheetData>
    <row r="10" spans="7:14" x14ac:dyDescent="0.2">
      <c r="G10">
        <v>100</v>
      </c>
      <c r="H10">
        <v>80</v>
      </c>
      <c r="I10">
        <f>H10*G10</f>
        <v>8000</v>
      </c>
    </row>
    <row r="11" spans="7:14" x14ac:dyDescent="0.2">
      <c r="G11">
        <f>G10*(1.25)^20</f>
        <v>8673.6173798840355</v>
      </c>
      <c r="H11">
        <v>20</v>
      </c>
      <c r="I11">
        <f>H11*G11</f>
        <v>173472.34759768069</v>
      </c>
    </row>
    <row r="14" spans="7:14" x14ac:dyDescent="0.2">
      <c r="K14" s="1">
        <v>0.18</v>
      </c>
      <c r="L14">
        <v>20000</v>
      </c>
      <c r="N14">
        <v>330</v>
      </c>
    </row>
    <row r="15" spans="7:14" x14ac:dyDescent="0.2">
      <c r="L15">
        <f>L14*($K$14+1)</f>
        <v>23600</v>
      </c>
    </row>
    <row r="16" spans="7:14" x14ac:dyDescent="0.2">
      <c r="L16">
        <f>L15*($K$14+1)</f>
        <v>27848</v>
      </c>
    </row>
    <row r="17" spans="12:17" x14ac:dyDescent="0.2">
      <c r="L17">
        <f>L16*($K$14+1)</f>
        <v>32860.639999999999</v>
      </c>
      <c r="Q17">
        <f>12000/232</f>
        <v>51.724137931034484</v>
      </c>
    </row>
    <row r="18" spans="12:17" x14ac:dyDescent="0.2">
      <c r="L18">
        <f>L17*($K$14+1)</f>
        <v>38775.555199999995</v>
      </c>
    </row>
    <row r="19" spans="12:17" x14ac:dyDescent="0.2">
      <c r="L19">
        <f>L18*($K$14+1)</f>
        <v>45755.155135999994</v>
      </c>
    </row>
    <row r="20" spans="12:17" x14ac:dyDescent="0.2">
      <c r="L20">
        <f>L19*($K$14+1)</f>
        <v>53991.083060479992</v>
      </c>
    </row>
    <row r="21" spans="12:17" x14ac:dyDescent="0.2">
      <c r="L21">
        <f>L20*($K$14+1)</f>
        <v>63709.478011366387</v>
      </c>
    </row>
    <row r="22" spans="12:17" x14ac:dyDescent="0.2">
      <c r="L22">
        <f>L21*($K$14+1)</f>
        <v>75177.184053412333</v>
      </c>
    </row>
    <row r="23" spans="12:17" x14ac:dyDescent="0.2">
      <c r="L23">
        <f>L22*($K$14+1)</f>
        <v>88709.077183026544</v>
      </c>
    </row>
    <row r="24" spans="12:17" x14ac:dyDescent="0.2">
      <c r="L24">
        <f>L23*($K$14+1)</f>
        <v>104676.71107597131</v>
      </c>
    </row>
    <row r="25" spans="12:17" x14ac:dyDescent="0.2">
      <c r="L25">
        <f>L24*($K$14+1)</f>
        <v>123518.51906964614</v>
      </c>
    </row>
    <row r="26" spans="12:17" x14ac:dyDescent="0.2">
      <c r="L26">
        <f>L25*($K$14+1)</f>
        <v>145751.85250218245</v>
      </c>
      <c r="Q26" s="3">
        <f>30*1.07^20</f>
        <v>116.09053387458539</v>
      </c>
    </row>
    <row r="27" spans="12:17" x14ac:dyDescent="0.2">
      <c r="L27">
        <f>L26*($K$14+1)</f>
        <v>171987.18595257527</v>
      </c>
    </row>
    <row r="28" spans="12:17" x14ac:dyDescent="0.2">
      <c r="L28">
        <f>L27*($K$14+1)</f>
        <v>202944.87942403881</v>
      </c>
    </row>
    <row r="29" spans="12:17" x14ac:dyDescent="0.2">
      <c r="L29">
        <f>L28*($K$14+1)</f>
        <v>239474.95772036578</v>
      </c>
    </row>
    <row r="30" spans="12:17" x14ac:dyDescent="0.2">
      <c r="L30">
        <f>L29*($K$14+1)</f>
        <v>282580.45011003158</v>
      </c>
    </row>
    <row r="31" spans="12:17" x14ac:dyDescent="0.2">
      <c r="L31">
        <f>L30*($K$14+1)</f>
        <v>333444.93112983723</v>
      </c>
    </row>
    <row r="32" spans="12:17" x14ac:dyDescent="0.2">
      <c r="L32">
        <f>L31*($K$14+1)</f>
        <v>393465.01873320789</v>
      </c>
    </row>
    <row r="33" spans="12:15" x14ac:dyDescent="0.2">
      <c r="L33">
        <f>L32*($K$14+1)</f>
        <v>464288.72210518527</v>
      </c>
      <c r="M33">
        <v>30</v>
      </c>
      <c r="N33">
        <f>L33/M33</f>
        <v>15476.290736839508</v>
      </c>
      <c r="O33" s="2">
        <f>(N33/N14)^0.05-1</f>
        <v>0.21215357585860839</v>
      </c>
    </row>
    <row r="34" spans="12:15" x14ac:dyDescent="0.2">
      <c r="N34">
        <f>N33/N14</f>
        <v>46.897850717695476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EF36-BB2A-C043-A864-48CE66D7B44C}">
  <dimension ref="A2:U24"/>
  <sheetViews>
    <sheetView tabSelected="1" workbookViewId="0">
      <selection activeCell="R4" sqref="R4:T24"/>
    </sheetView>
  </sheetViews>
  <sheetFormatPr baseColWidth="10" defaultRowHeight="16" x14ac:dyDescent="0.2"/>
  <cols>
    <col min="1" max="1" width="19.6640625" bestFit="1" customWidth="1"/>
    <col min="4" max="4" width="17.5" bestFit="1" customWidth="1"/>
    <col min="7" max="7" width="21.83203125" bestFit="1" customWidth="1"/>
    <col min="9" max="9" width="13.6640625" bestFit="1" customWidth="1"/>
    <col min="10" max="10" width="12.5" customWidth="1"/>
    <col min="11" max="11" width="12.83203125" customWidth="1"/>
    <col min="12" max="12" width="15.1640625" customWidth="1"/>
    <col min="13" max="13" width="13.33203125" customWidth="1"/>
    <col min="14" max="14" width="10.33203125" customWidth="1"/>
    <col min="15" max="15" width="9.1640625" customWidth="1"/>
    <col min="16" max="16" width="9.83203125" customWidth="1"/>
    <col min="18" max="19" width="11" bestFit="1" customWidth="1"/>
    <col min="20" max="20" width="11.5" bestFit="1" customWidth="1"/>
  </cols>
  <sheetData>
    <row r="2" spans="1:21" x14ac:dyDescent="0.2">
      <c r="A2" s="15" t="s">
        <v>0</v>
      </c>
      <c r="B2" s="1">
        <v>0.18</v>
      </c>
      <c r="C2" s="13"/>
      <c r="D2" s="13"/>
      <c r="E2" s="13"/>
      <c r="F2" s="13"/>
      <c r="G2" s="14" t="s">
        <v>6</v>
      </c>
      <c r="H2" s="14"/>
      <c r="I2" s="14"/>
      <c r="J2" s="14"/>
      <c r="K2" s="14"/>
      <c r="L2" s="14"/>
      <c r="M2" s="14"/>
      <c r="N2" s="13" t="s">
        <v>5</v>
      </c>
      <c r="O2" s="13"/>
      <c r="P2" s="13"/>
      <c r="Q2" s="13"/>
      <c r="R2" s="13"/>
      <c r="S2" s="13"/>
      <c r="T2" s="13"/>
      <c r="U2" s="13"/>
    </row>
    <row r="3" spans="1:21" ht="47" customHeight="1" x14ac:dyDescent="0.2">
      <c r="A3" s="15" t="s">
        <v>12</v>
      </c>
      <c r="B3" s="4">
        <v>7.4999999999999997E-2</v>
      </c>
      <c r="C3" s="12" t="s">
        <v>15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7</v>
      </c>
      <c r="I3" s="12" t="s">
        <v>10</v>
      </c>
      <c r="J3" s="12" t="s">
        <v>8</v>
      </c>
      <c r="K3" s="12" t="s">
        <v>9</v>
      </c>
      <c r="L3" s="12" t="s">
        <v>11</v>
      </c>
      <c r="M3" s="12" t="s">
        <v>13</v>
      </c>
      <c r="N3" s="12" t="s">
        <v>14</v>
      </c>
      <c r="O3" s="12" t="s">
        <v>4</v>
      </c>
      <c r="P3" s="12" t="s">
        <v>7</v>
      </c>
      <c r="Q3" s="12" t="s">
        <v>10</v>
      </c>
      <c r="R3" s="12" t="s">
        <v>8</v>
      </c>
      <c r="S3" s="12" t="s">
        <v>9</v>
      </c>
      <c r="T3" s="12" t="s">
        <v>11</v>
      </c>
      <c r="U3" s="12" t="s">
        <v>13</v>
      </c>
    </row>
    <row r="4" spans="1:21" x14ac:dyDescent="0.2">
      <c r="C4" s="13">
        <v>2018</v>
      </c>
      <c r="D4" s="16">
        <v>33000</v>
      </c>
      <c r="E4" s="5">
        <f>D4/F4</f>
        <v>85.051546391752581</v>
      </c>
      <c r="F4" s="16">
        <v>388</v>
      </c>
      <c r="G4" s="16">
        <v>2670</v>
      </c>
      <c r="H4" s="7">
        <v>0.73</v>
      </c>
      <c r="I4" s="7">
        <v>0.27</v>
      </c>
      <c r="J4" s="16">
        <f>H4*$G4</f>
        <v>1949.1</v>
      </c>
      <c r="K4" s="16">
        <f>I4*$G4</f>
        <v>720.90000000000009</v>
      </c>
      <c r="L4" s="16">
        <v>30000</v>
      </c>
      <c r="M4" s="8">
        <f>J4/L4</f>
        <v>6.497E-2</v>
      </c>
      <c r="N4" s="9">
        <f>F4/G4</f>
        <v>0.1453183520599251</v>
      </c>
      <c r="O4" s="16">
        <f>F4/N4</f>
        <v>2670</v>
      </c>
      <c r="P4" s="7">
        <f>H4</f>
        <v>0.73</v>
      </c>
      <c r="Q4" s="7">
        <f>I4</f>
        <v>0.27</v>
      </c>
      <c r="R4" s="16">
        <f>P4*O4</f>
        <v>1949.1</v>
      </c>
      <c r="S4" s="16">
        <f>Q4*O4</f>
        <v>720.90000000000009</v>
      </c>
      <c r="T4" s="16">
        <f>L4</f>
        <v>30000</v>
      </c>
      <c r="U4" s="10">
        <f>R4/T4</f>
        <v>6.497E-2</v>
      </c>
    </row>
    <row r="5" spans="1:21" x14ac:dyDescent="0.2">
      <c r="C5" s="13">
        <v>2019</v>
      </c>
      <c r="D5" s="16">
        <f>D4*(1+$B$2)</f>
        <v>38940</v>
      </c>
      <c r="E5" s="5">
        <f>E4-(E4-E24)/20</f>
        <v>82.298969072164951</v>
      </c>
      <c r="F5" s="16">
        <f t="shared" ref="F5:F24" si="0">D5/E5</f>
        <v>473.15295001878991</v>
      </c>
      <c r="G5" s="16">
        <f>F5/$F$4*$G$4</f>
        <v>3255.9751972942504</v>
      </c>
      <c r="H5" s="7">
        <f>H4-1%</f>
        <v>0.72</v>
      </c>
      <c r="I5" s="7">
        <f>I4+1%</f>
        <v>0.28000000000000003</v>
      </c>
      <c r="J5" s="16">
        <f t="shared" ref="J5:J24" si="1">H5*$G5</f>
        <v>2344.3021420518603</v>
      </c>
      <c r="K5" s="16">
        <f t="shared" ref="K5:K24" si="2">I5*$G5</f>
        <v>911.67305524239021</v>
      </c>
      <c r="L5" s="16">
        <f>L4*(1+$B$3)</f>
        <v>32250</v>
      </c>
      <c r="M5" s="8">
        <f t="shared" ref="M5:M24" si="3">J5/L5</f>
        <v>7.269153928842978E-2</v>
      </c>
      <c r="N5" s="11">
        <f>N4+1%</f>
        <v>0.15531835205992511</v>
      </c>
      <c r="O5" s="16">
        <f t="shared" ref="O5:O24" si="4">F5/N5</f>
        <v>3046.3428419343354</v>
      </c>
      <c r="P5" s="7">
        <f t="shared" ref="P5:P24" si="5">H5</f>
        <v>0.72</v>
      </c>
      <c r="Q5" s="7">
        <f t="shared" ref="Q5:Q24" si="6">I5</f>
        <v>0.28000000000000003</v>
      </c>
      <c r="R5" s="16">
        <f t="shared" ref="R5:R24" si="7">P5*O5</f>
        <v>2193.3668461927214</v>
      </c>
      <c r="S5" s="16">
        <f t="shared" ref="S5:S24" si="8">Q5*O5</f>
        <v>852.97599574161404</v>
      </c>
      <c r="T5" s="16">
        <f t="shared" ref="T5:T24" si="9">L5</f>
        <v>32250</v>
      </c>
      <c r="U5" s="10">
        <f t="shared" ref="U5:U24" si="10">R5/T5</f>
        <v>6.8011375075743299E-2</v>
      </c>
    </row>
    <row r="6" spans="1:21" x14ac:dyDescent="0.2">
      <c r="C6" s="13">
        <v>2020</v>
      </c>
      <c r="D6" s="16">
        <f t="shared" ref="D6:D24" si="11">D5*(1+$B$2)</f>
        <v>45949.2</v>
      </c>
      <c r="E6" s="5">
        <f t="shared" ref="E6:E23" si="12">E5-(E5-E25)/20</f>
        <v>78.184020618556701</v>
      </c>
      <c r="F6" s="16">
        <f t="shared" si="0"/>
        <v>587.7057694970232</v>
      </c>
      <c r="G6" s="16">
        <f t="shared" ref="G6:G24" si="13">F6/$F$4*$G$4</f>
        <v>4044.2639292707527</v>
      </c>
      <c r="H6" s="7">
        <f t="shared" ref="H6:H17" si="14">H5-1%</f>
        <v>0.71</v>
      </c>
      <c r="I6" s="7">
        <f t="shared" ref="I6:I17" si="15">I5+1%</f>
        <v>0.29000000000000004</v>
      </c>
      <c r="J6" s="16">
        <f t="shared" si="1"/>
        <v>2871.4273897822341</v>
      </c>
      <c r="K6" s="16">
        <f t="shared" si="2"/>
        <v>1172.8365394885184</v>
      </c>
      <c r="L6" s="16">
        <f t="shared" ref="L6:L24" si="16">L5*(1+$B$3)</f>
        <v>34668.75</v>
      </c>
      <c r="M6" s="8">
        <f t="shared" si="3"/>
        <v>8.2824658800280768E-2</v>
      </c>
      <c r="N6" s="11">
        <f t="shared" ref="N6:N12" si="17">N5+1%</f>
        <v>0.16531835205992512</v>
      </c>
      <c r="O6" s="16">
        <f t="shared" si="4"/>
        <v>3554.9941199751966</v>
      </c>
      <c r="P6" s="7">
        <f t="shared" si="5"/>
        <v>0.71</v>
      </c>
      <c r="Q6" s="7">
        <f t="shared" si="6"/>
        <v>0.29000000000000004</v>
      </c>
      <c r="R6" s="16">
        <f t="shared" si="7"/>
        <v>2524.0458251823893</v>
      </c>
      <c r="S6" s="16">
        <f t="shared" si="8"/>
        <v>1030.948294792807</v>
      </c>
      <c r="T6" s="16">
        <f t="shared" si="9"/>
        <v>34668.75</v>
      </c>
      <c r="U6" s="10">
        <f t="shared" si="10"/>
        <v>7.2804638909172936E-2</v>
      </c>
    </row>
    <row r="7" spans="1:21" x14ac:dyDescent="0.2">
      <c r="C7" s="13">
        <v>2021</v>
      </c>
      <c r="D7" s="16">
        <f t="shared" si="11"/>
        <v>54220.055999999997</v>
      </c>
      <c r="E7" s="5">
        <f t="shared" si="12"/>
        <v>74.274819587628869</v>
      </c>
      <c r="F7" s="16">
        <f t="shared" si="0"/>
        <v>729.99242948051301</v>
      </c>
      <c r="G7" s="16">
        <f t="shared" si="13"/>
        <v>5023.4015121468292</v>
      </c>
      <c r="H7" s="7">
        <f t="shared" si="14"/>
        <v>0.7</v>
      </c>
      <c r="I7" s="7">
        <f t="shared" si="15"/>
        <v>0.30000000000000004</v>
      </c>
      <c r="J7" s="16">
        <f t="shared" si="1"/>
        <v>3516.3810585027804</v>
      </c>
      <c r="K7" s="16">
        <f t="shared" si="2"/>
        <v>1507.020453644049</v>
      </c>
      <c r="L7" s="16">
        <f t="shared" si="16"/>
        <v>37268.90625</v>
      </c>
      <c r="M7" s="8">
        <f t="shared" si="3"/>
        <v>9.4351603315505947E-2</v>
      </c>
      <c r="N7" s="11">
        <f t="shared" si="17"/>
        <v>0.17531835205992513</v>
      </c>
      <c r="O7" s="16">
        <f t="shared" si="4"/>
        <v>4163.8106958192038</v>
      </c>
      <c r="P7" s="7">
        <f t="shared" si="5"/>
        <v>0.7</v>
      </c>
      <c r="Q7" s="7">
        <f t="shared" si="6"/>
        <v>0.30000000000000004</v>
      </c>
      <c r="R7" s="16">
        <f t="shared" si="7"/>
        <v>2914.6674870734423</v>
      </c>
      <c r="S7" s="16">
        <f t="shared" si="8"/>
        <v>1249.1432087457613</v>
      </c>
      <c r="T7" s="16">
        <f t="shared" si="9"/>
        <v>37268.90625</v>
      </c>
      <c r="U7" s="10">
        <f t="shared" si="10"/>
        <v>7.8206413344192038E-2</v>
      </c>
    </row>
    <row r="8" spans="1:21" x14ac:dyDescent="0.2">
      <c r="C8" s="13">
        <v>2022</v>
      </c>
      <c r="D8" s="16">
        <f t="shared" si="11"/>
        <v>63979.666079999995</v>
      </c>
      <c r="E8" s="5">
        <f t="shared" si="12"/>
        <v>70.561078608247428</v>
      </c>
      <c r="F8" s="16">
        <f t="shared" si="0"/>
        <v>906.72743872316357</v>
      </c>
      <c r="G8" s="16">
        <f t="shared" si="13"/>
        <v>6239.5934571929047</v>
      </c>
      <c r="H8" s="7">
        <f t="shared" si="14"/>
        <v>0.69</v>
      </c>
      <c r="I8" s="7">
        <f t="shared" si="15"/>
        <v>0.31000000000000005</v>
      </c>
      <c r="J8" s="16">
        <f t="shared" si="1"/>
        <v>4305.3194854631038</v>
      </c>
      <c r="K8" s="16">
        <f t="shared" si="2"/>
        <v>1934.2739717298007</v>
      </c>
      <c r="L8" s="16">
        <f t="shared" si="16"/>
        <v>40064.07421875</v>
      </c>
      <c r="M8" s="8">
        <f t="shared" si="3"/>
        <v>0.10746085038571072</v>
      </c>
      <c r="N8" s="11">
        <f t="shared" si="17"/>
        <v>0.18531835205992514</v>
      </c>
      <c r="O8" s="16">
        <f t="shared" si="4"/>
        <v>4892.8097441205464</v>
      </c>
      <c r="P8" s="7">
        <f t="shared" si="5"/>
        <v>0.69</v>
      </c>
      <c r="Q8" s="7">
        <f t="shared" si="6"/>
        <v>0.31000000000000005</v>
      </c>
      <c r="R8" s="16">
        <f t="shared" si="7"/>
        <v>3376.0387234431769</v>
      </c>
      <c r="S8" s="16">
        <f t="shared" si="8"/>
        <v>1516.7710206773697</v>
      </c>
      <c r="T8" s="16">
        <f t="shared" si="9"/>
        <v>40064.07421875</v>
      </c>
      <c r="U8" s="10">
        <f t="shared" si="10"/>
        <v>8.4265986155326905E-2</v>
      </c>
    </row>
    <row r="9" spans="1:21" x14ac:dyDescent="0.2">
      <c r="C9" s="13">
        <v>2023</v>
      </c>
      <c r="D9" s="16">
        <f t="shared" si="11"/>
        <v>75496.005974399988</v>
      </c>
      <c r="E9" s="5">
        <f t="shared" si="12"/>
        <v>67.033024677835058</v>
      </c>
      <c r="F9" s="16">
        <f t="shared" si="0"/>
        <v>1126.2509238877187</v>
      </c>
      <c r="G9" s="16">
        <f t="shared" si="13"/>
        <v>7750.2318731448686</v>
      </c>
      <c r="H9" s="7">
        <f t="shared" si="14"/>
        <v>0.67999999999999994</v>
      </c>
      <c r="I9" s="7">
        <f t="shared" si="15"/>
        <v>0.32000000000000006</v>
      </c>
      <c r="J9" s="16">
        <f t="shared" si="1"/>
        <v>5270.1576737385103</v>
      </c>
      <c r="K9" s="16">
        <f t="shared" si="2"/>
        <v>2480.0741994063583</v>
      </c>
      <c r="L9" s="16">
        <f t="shared" si="16"/>
        <v>43068.879785156249</v>
      </c>
      <c r="M9" s="8">
        <f t="shared" si="3"/>
        <v>0.12236579404962554</v>
      </c>
      <c r="N9" s="11">
        <f t="shared" si="17"/>
        <v>0.19531835205992515</v>
      </c>
      <c r="O9" s="16">
        <f t="shared" si="4"/>
        <v>5766.2319593100829</v>
      </c>
      <c r="P9" s="7">
        <f t="shared" si="5"/>
        <v>0.67999999999999994</v>
      </c>
      <c r="Q9" s="7">
        <f t="shared" si="6"/>
        <v>0.32000000000000006</v>
      </c>
      <c r="R9" s="16">
        <f t="shared" si="7"/>
        <v>3921.0377323308558</v>
      </c>
      <c r="S9" s="16">
        <f t="shared" si="8"/>
        <v>1845.1942269792269</v>
      </c>
      <c r="T9" s="16">
        <f t="shared" si="9"/>
        <v>43068.879785156249</v>
      </c>
      <c r="U9" s="10">
        <f t="shared" si="10"/>
        <v>9.1041089340852727E-2</v>
      </c>
    </row>
    <row r="10" spans="1:21" x14ac:dyDescent="0.2">
      <c r="C10" s="13">
        <v>2024</v>
      </c>
      <c r="D10" s="16">
        <f t="shared" si="11"/>
        <v>89085.287049791979</v>
      </c>
      <c r="E10" s="5">
        <f t="shared" si="12"/>
        <v>63.681373443943308</v>
      </c>
      <c r="F10" s="16">
        <f t="shared" si="0"/>
        <v>1398.9222001973769</v>
      </c>
      <c r="G10" s="16">
        <f t="shared" si="13"/>
        <v>9626.6038003273115</v>
      </c>
      <c r="H10" s="7">
        <f t="shared" si="14"/>
        <v>0.66999999999999993</v>
      </c>
      <c r="I10" s="7">
        <f t="shared" si="15"/>
        <v>0.33000000000000007</v>
      </c>
      <c r="J10" s="16">
        <f t="shared" si="1"/>
        <v>6449.8245462192981</v>
      </c>
      <c r="K10" s="16">
        <f t="shared" si="2"/>
        <v>3176.7792541080134</v>
      </c>
      <c r="L10" s="16">
        <f t="shared" si="16"/>
        <v>46299.045769042968</v>
      </c>
      <c r="M10" s="8">
        <f t="shared" si="3"/>
        <v>0.13930793689341775</v>
      </c>
      <c r="N10" s="11">
        <f t="shared" si="17"/>
        <v>0.20531835205992516</v>
      </c>
      <c r="O10" s="16">
        <f t="shared" si="4"/>
        <v>6813.4299061054271</v>
      </c>
      <c r="P10" s="7">
        <f t="shared" si="5"/>
        <v>0.66999999999999993</v>
      </c>
      <c r="Q10" s="7">
        <f t="shared" si="6"/>
        <v>0.33000000000000007</v>
      </c>
      <c r="R10" s="16">
        <f t="shared" si="7"/>
        <v>4564.998037090636</v>
      </c>
      <c r="S10" s="16">
        <f t="shared" si="8"/>
        <v>2248.4318690147916</v>
      </c>
      <c r="T10" s="16">
        <f t="shared" si="9"/>
        <v>46299.045769042968</v>
      </c>
      <c r="U10" s="10">
        <f t="shared" si="10"/>
        <v>9.8598101996800552E-2</v>
      </c>
    </row>
    <row r="11" spans="1:21" x14ac:dyDescent="0.2">
      <c r="C11" s="13">
        <v>2025</v>
      </c>
      <c r="D11" s="16">
        <f t="shared" si="11"/>
        <v>105120.63871875453</v>
      </c>
      <c r="E11" s="5">
        <f t="shared" si="12"/>
        <v>60.497304771746144</v>
      </c>
      <c r="F11" s="16">
        <f t="shared" si="0"/>
        <v>1737.6086276135838</v>
      </c>
      <c r="G11" s="16">
        <f t="shared" si="13"/>
        <v>11957.255246722343</v>
      </c>
      <c r="H11" s="7">
        <f t="shared" si="14"/>
        <v>0.65999999999999992</v>
      </c>
      <c r="I11" s="7">
        <f t="shared" si="15"/>
        <v>0.34000000000000008</v>
      </c>
      <c r="J11" s="16">
        <f t="shared" si="1"/>
        <v>7891.7884628367456</v>
      </c>
      <c r="K11" s="16">
        <f t="shared" si="2"/>
        <v>4065.4667838855976</v>
      </c>
      <c r="L11" s="16">
        <f t="shared" si="16"/>
        <v>49771.47420172119</v>
      </c>
      <c r="M11" s="8">
        <f t="shared" si="3"/>
        <v>0.15856047242747398</v>
      </c>
      <c r="N11" s="11">
        <f>N10</f>
        <v>0.20531835205992516</v>
      </c>
      <c r="O11" s="16">
        <f t="shared" si="4"/>
        <v>8462.9971465309518</v>
      </c>
      <c r="P11" s="7">
        <f t="shared" si="5"/>
        <v>0.65999999999999992</v>
      </c>
      <c r="Q11" s="7">
        <f t="shared" si="6"/>
        <v>0.34000000000000008</v>
      </c>
      <c r="R11" s="16">
        <f t="shared" si="7"/>
        <v>5585.5781167104278</v>
      </c>
      <c r="S11" s="16">
        <f t="shared" si="8"/>
        <v>2877.4190298205244</v>
      </c>
      <c r="T11" s="16">
        <f t="shared" si="9"/>
        <v>49771.47420172119</v>
      </c>
      <c r="U11" s="10">
        <f t="shared" si="10"/>
        <v>0.11222448613983928</v>
      </c>
    </row>
    <row r="12" spans="1:21" x14ac:dyDescent="0.2">
      <c r="C12" s="13">
        <v>2026</v>
      </c>
      <c r="D12" s="16">
        <f t="shared" si="11"/>
        <v>124042.35368813034</v>
      </c>
      <c r="E12" s="5">
        <f t="shared" si="12"/>
        <v>57.472439533158834</v>
      </c>
      <c r="F12" s="16">
        <f t="shared" si="0"/>
        <v>2158.292821667399</v>
      </c>
      <c r="G12" s="16">
        <f t="shared" si="13"/>
        <v>14852.169674876173</v>
      </c>
      <c r="H12" s="7">
        <f t="shared" si="14"/>
        <v>0.64999999999999991</v>
      </c>
      <c r="I12" s="7">
        <f t="shared" si="15"/>
        <v>0.35000000000000009</v>
      </c>
      <c r="J12" s="16">
        <f t="shared" si="1"/>
        <v>9653.9102886695109</v>
      </c>
      <c r="K12" s="16">
        <f t="shared" si="2"/>
        <v>5198.2593862066624</v>
      </c>
      <c r="L12" s="16">
        <f t="shared" si="16"/>
        <v>53504.334766850276</v>
      </c>
      <c r="M12" s="8">
        <f t="shared" si="3"/>
        <v>0.18043230199454405</v>
      </c>
      <c r="N12" s="11">
        <f t="shared" ref="N12:N24" si="18">N11</f>
        <v>0.20531835205992516</v>
      </c>
      <c r="O12" s="16">
        <f t="shared" si="4"/>
        <v>10511.93329779634</v>
      </c>
      <c r="P12" s="7">
        <f t="shared" si="5"/>
        <v>0.64999999999999991</v>
      </c>
      <c r="Q12" s="7">
        <f t="shared" si="6"/>
        <v>0.35000000000000009</v>
      </c>
      <c r="R12" s="16">
        <f t="shared" si="7"/>
        <v>6832.7566435676199</v>
      </c>
      <c r="S12" s="16">
        <f t="shared" si="8"/>
        <v>3679.1766542287201</v>
      </c>
      <c r="T12" s="16">
        <f t="shared" si="9"/>
        <v>53504.334766850276</v>
      </c>
      <c r="U12" s="10">
        <f t="shared" si="10"/>
        <v>0.12770473034272722</v>
      </c>
    </row>
    <row r="13" spans="1:21" x14ac:dyDescent="0.2">
      <c r="C13" s="13">
        <v>2027</v>
      </c>
      <c r="D13" s="16">
        <f t="shared" si="11"/>
        <v>146369.97735199379</v>
      </c>
      <c r="E13" s="5">
        <f t="shared" si="12"/>
        <v>54.59881755650089</v>
      </c>
      <c r="F13" s="16">
        <f t="shared" si="0"/>
        <v>2680.8268732289794</v>
      </c>
      <c r="G13" s="16">
        <f t="shared" si="13"/>
        <v>18447.958122477768</v>
      </c>
      <c r="H13" s="7">
        <f t="shared" si="14"/>
        <v>0.6399999999999999</v>
      </c>
      <c r="I13" s="7">
        <f t="shared" si="15"/>
        <v>0.3600000000000001</v>
      </c>
      <c r="J13" s="16">
        <f t="shared" si="1"/>
        <v>11806.69319838577</v>
      </c>
      <c r="K13" s="16">
        <f t="shared" si="2"/>
        <v>6641.2649240919982</v>
      </c>
      <c r="L13" s="16">
        <f t="shared" si="16"/>
        <v>57517.159874364042</v>
      </c>
      <c r="M13" s="8">
        <f t="shared" si="3"/>
        <v>0.20527253473876983</v>
      </c>
      <c r="N13" s="11">
        <f t="shared" si="18"/>
        <v>0.20531835205992516</v>
      </c>
      <c r="O13" s="16">
        <f t="shared" si="4"/>
        <v>13056.927675157556</v>
      </c>
      <c r="P13" s="7">
        <f t="shared" si="5"/>
        <v>0.6399999999999999</v>
      </c>
      <c r="Q13" s="7">
        <f t="shared" si="6"/>
        <v>0.3600000000000001</v>
      </c>
      <c r="R13" s="16">
        <f t="shared" si="7"/>
        <v>8356.4337121008339</v>
      </c>
      <c r="S13" s="16">
        <f t="shared" si="8"/>
        <v>4700.4939630567214</v>
      </c>
      <c r="T13" s="16">
        <f t="shared" si="9"/>
        <v>57517.159874364042</v>
      </c>
      <c r="U13" s="10">
        <f t="shared" si="10"/>
        <v>0.14528592389391218</v>
      </c>
    </row>
    <row r="14" spans="1:21" x14ac:dyDescent="0.2">
      <c r="C14" s="13">
        <v>2028</v>
      </c>
      <c r="D14" s="16">
        <f t="shared" si="11"/>
        <v>172716.57327535265</v>
      </c>
      <c r="E14" s="5">
        <f t="shared" si="12"/>
        <v>51.868876678675846</v>
      </c>
      <c r="F14" s="16">
        <f t="shared" si="0"/>
        <v>3329.8691688528374</v>
      </c>
      <c r="G14" s="16">
        <f t="shared" si="13"/>
        <v>22914.30587844607</v>
      </c>
      <c r="H14" s="7">
        <f t="shared" si="14"/>
        <v>0.62999999999999989</v>
      </c>
      <c r="I14" s="7">
        <f t="shared" si="15"/>
        <v>0.37000000000000011</v>
      </c>
      <c r="J14" s="16">
        <f t="shared" si="1"/>
        <v>14436.012703421022</v>
      </c>
      <c r="K14" s="16">
        <f t="shared" si="2"/>
        <v>8478.2931750250482</v>
      </c>
      <c r="L14" s="16">
        <f t="shared" si="16"/>
        <v>61830.946864941347</v>
      </c>
      <c r="M14" s="8">
        <f t="shared" si="3"/>
        <v>0.23347552375275624</v>
      </c>
      <c r="N14" s="11">
        <f t="shared" si="18"/>
        <v>0.20531835205992516</v>
      </c>
      <c r="O14" s="16">
        <f t="shared" si="4"/>
        <v>16218.078585985175</v>
      </c>
      <c r="P14" s="7">
        <f t="shared" si="5"/>
        <v>0.62999999999999989</v>
      </c>
      <c r="Q14" s="7">
        <f t="shared" si="6"/>
        <v>0.37000000000000011</v>
      </c>
      <c r="R14" s="16">
        <f t="shared" si="7"/>
        <v>10217.389509170658</v>
      </c>
      <c r="S14" s="16">
        <f t="shared" si="8"/>
        <v>6000.6890768145167</v>
      </c>
      <c r="T14" s="16">
        <f t="shared" si="9"/>
        <v>61830.946864941347</v>
      </c>
      <c r="U14" s="10">
        <f t="shared" si="10"/>
        <v>0.16524717843135606</v>
      </c>
    </row>
    <row r="15" spans="1:21" x14ac:dyDescent="0.2">
      <c r="C15" s="13">
        <v>2029</v>
      </c>
      <c r="D15" s="16">
        <f t="shared" si="11"/>
        <v>203805.55646491612</v>
      </c>
      <c r="E15" s="5">
        <f t="shared" si="12"/>
        <v>49.275432844742056</v>
      </c>
      <c r="F15" s="16">
        <f t="shared" si="0"/>
        <v>4136.0480202593135</v>
      </c>
      <c r="G15" s="16">
        <f t="shared" si="13"/>
        <v>28461.979933227747</v>
      </c>
      <c r="H15" s="7">
        <f t="shared" si="14"/>
        <v>0.61999999999999988</v>
      </c>
      <c r="I15" s="7">
        <f t="shared" si="15"/>
        <v>0.38000000000000012</v>
      </c>
      <c r="J15" s="16">
        <f t="shared" si="1"/>
        <v>17646.427558601201</v>
      </c>
      <c r="K15" s="16">
        <f t="shared" si="2"/>
        <v>10815.552374626548</v>
      </c>
      <c r="L15" s="16">
        <f t="shared" si="16"/>
        <v>66468.267879811945</v>
      </c>
      <c r="M15" s="8">
        <f t="shared" si="3"/>
        <v>0.26548649636108324</v>
      </c>
      <c r="N15" s="11">
        <f t="shared" si="18"/>
        <v>0.20531835205992516</v>
      </c>
      <c r="O15" s="16">
        <f t="shared" si="4"/>
        <v>20144.560769960532</v>
      </c>
      <c r="P15" s="7">
        <f t="shared" si="5"/>
        <v>0.61999999999999988</v>
      </c>
      <c r="Q15" s="7">
        <f t="shared" si="6"/>
        <v>0.38000000000000012</v>
      </c>
      <c r="R15" s="16">
        <f t="shared" si="7"/>
        <v>12489.627677375527</v>
      </c>
      <c r="S15" s="16">
        <f t="shared" si="8"/>
        <v>7654.9330925850045</v>
      </c>
      <c r="T15" s="16">
        <f t="shared" si="9"/>
        <v>66468.267879811945</v>
      </c>
      <c r="U15" s="10">
        <f t="shared" si="10"/>
        <v>0.18790361289328761</v>
      </c>
    </row>
    <row r="16" spans="1:21" x14ac:dyDescent="0.2">
      <c r="C16" s="13">
        <v>2030</v>
      </c>
      <c r="D16" s="16">
        <f t="shared" si="11"/>
        <v>240490.55662860101</v>
      </c>
      <c r="E16" s="5">
        <f t="shared" si="12"/>
        <v>46.811661202504951</v>
      </c>
      <c r="F16" s="16">
        <f t="shared" si="0"/>
        <v>5137.4070146378835</v>
      </c>
      <c r="G16" s="16">
        <f t="shared" si="13"/>
        <v>35352.775074956568</v>
      </c>
      <c r="H16" s="7">
        <f t="shared" si="14"/>
        <v>0.60999999999999988</v>
      </c>
      <c r="I16" s="7">
        <f t="shared" si="15"/>
        <v>0.39000000000000012</v>
      </c>
      <c r="J16" s="16">
        <f t="shared" si="1"/>
        <v>21565.192795723502</v>
      </c>
      <c r="K16" s="16">
        <f t="shared" si="2"/>
        <v>13787.582279233065</v>
      </c>
      <c r="L16" s="16">
        <f t="shared" si="16"/>
        <v>71453.387970797834</v>
      </c>
      <c r="M16" s="8">
        <f t="shared" si="3"/>
        <v>0.30180784156150781</v>
      </c>
      <c r="N16" s="11">
        <f t="shared" si="18"/>
        <v>0.20531835205992516</v>
      </c>
      <c r="O16" s="16">
        <f t="shared" si="4"/>
        <v>25021.664956372028</v>
      </c>
      <c r="P16" s="7">
        <f t="shared" si="5"/>
        <v>0.60999999999999988</v>
      </c>
      <c r="Q16" s="7">
        <f t="shared" si="6"/>
        <v>0.39000000000000012</v>
      </c>
      <c r="R16" s="16">
        <f t="shared" si="7"/>
        <v>15263.215623386934</v>
      </c>
      <c r="S16" s="16">
        <f t="shared" si="8"/>
        <v>9758.4493329850939</v>
      </c>
      <c r="T16" s="16">
        <f t="shared" si="9"/>
        <v>71453.387970797834</v>
      </c>
      <c r="U16" s="10">
        <f t="shared" si="10"/>
        <v>0.21361080358603615</v>
      </c>
    </row>
    <row r="17" spans="3:21" x14ac:dyDescent="0.2">
      <c r="C17" s="13">
        <v>2031</v>
      </c>
      <c r="D17" s="16">
        <f t="shared" si="11"/>
        <v>283778.85682174918</v>
      </c>
      <c r="E17" s="5">
        <f t="shared" si="12"/>
        <v>44.471078142379703</v>
      </c>
      <c r="F17" s="16">
        <f t="shared" si="0"/>
        <v>6381.2002918660028</v>
      </c>
      <c r="G17" s="16">
        <f t="shared" si="13"/>
        <v>43911.867987840793</v>
      </c>
      <c r="H17" s="7">
        <f t="shared" si="14"/>
        <v>0.59999999999999987</v>
      </c>
      <c r="I17" s="7">
        <f t="shared" si="15"/>
        <v>0.40000000000000013</v>
      </c>
      <c r="J17" s="16">
        <f t="shared" si="1"/>
        <v>26347.120792704471</v>
      </c>
      <c r="K17" s="16">
        <f t="shared" si="2"/>
        <v>17564.747195136322</v>
      </c>
      <c r="L17" s="16">
        <f t="shared" si="16"/>
        <v>76812.392068607674</v>
      </c>
      <c r="M17" s="8">
        <f t="shared" si="3"/>
        <v>0.3430061228814697</v>
      </c>
      <c r="N17" s="11">
        <f t="shared" si="18"/>
        <v>0.20531835205992516</v>
      </c>
      <c r="O17" s="16">
        <f t="shared" si="4"/>
        <v>31079.54173528315</v>
      </c>
      <c r="P17" s="7">
        <f t="shared" si="5"/>
        <v>0.59999999999999987</v>
      </c>
      <c r="Q17" s="7">
        <f t="shared" si="6"/>
        <v>0.40000000000000013</v>
      </c>
      <c r="R17" s="16">
        <f t="shared" si="7"/>
        <v>18647.725041169884</v>
      </c>
      <c r="S17" s="16">
        <f t="shared" si="8"/>
        <v>12431.816694113264</v>
      </c>
      <c r="T17" s="16">
        <f t="shared" si="9"/>
        <v>76812.392068607674</v>
      </c>
      <c r="U17" s="10">
        <f t="shared" si="10"/>
        <v>0.24276974767969753</v>
      </c>
    </row>
    <row r="18" spans="3:21" x14ac:dyDescent="0.2">
      <c r="C18" s="13">
        <v>2032</v>
      </c>
      <c r="D18" s="16">
        <f t="shared" si="11"/>
        <v>334859.05104966403</v>
      </c>
      <c r="E18" s="5">
        <f t="shared" si="12"/>
        <v>42.24752423526072</v>
      </c>
      <c r="F18" s="16">
        <f t="shared" si="0"/>
        <v>7926.1224677914561</v>
      </c>
      <c r="G18" s="16">
        <f t="shared" si="13"/>
        <v>54543.162342791722</v>
      </c>
      <c r="H18" s="7">
        <f>H17</f>
        <v>0.59999999999999987</v>
      </c>
      <c r="I18" s="7">
        <f>I17</f>
        <v>0.40000000000000013</v>
      </c>
      <c r="J18" s="16">
        <f t="shared" si="1"/>
        <v>32725.897405675027</v>
      </c>
      <c r="K18" s="16">
        <f t="shared" si="2"/>
        <v>21817.264937116695</v>
      </c>
      <c r="L18" s="16">
        <f t="shared" si="16"/>
        <v>82573.32147375324</v>
      </c>
      <c r="M18" s="8">
        <f t="shared" si="3"/>
        <v>0.39632531211763455</v>
      </c>
      <c r="N18" s="11">
        <f t="shared" si="18"/>
        <v>0.20531835205992516</v>
      </c>
      <c r="O18" s="16">
        <f t="shared" si="4"/>
        <v>38604.062365930651</v>
      </c>
      <c r="P18" s="7">
        <f t="shared" si="5"/>
        <v>0.59999999999999987</v>
      </c>
      <c r="Q18" s="7">
        <f t="shared" si="6"/>
        <v>0.40000000000000013</v>
      </c>
      <c r="R18" s="16">
        <f t="shared" si="7"/>
        <v>23162.437419558384</v>
      </c>
      <c r="S18" s="16">
        <f t="shared" si="8"/>
        <v>15441.624946372265</v>
      </c>
      <c r="T18" s="16">
        <f t="shared" si="9"/>
        <v>82573.32147375324</v>
      </c>
      <c r="U18" s="10">
        <f t="shared" si="10"/>
        <v>0.28050751751485253</v>
      </c>
    </row>
    <row r="19" spans="3:21" x14ac:dyDescent="0.2">
      <c r="C19" s="13">
        <v>2033</v>
      </c>
      <c r="D19" s="16">
        <f t="shared" si="11"/>
        <v>395133.68023860356</v>
      </c>
      <c r="E19" s="5">
        <f t="shared" si="12"/>
        <v>40.135148023497685</v>
      </c>
      <c r="F19" s="16">
        <f t="shared" si="0"/>
        <v>9845.0784336778088</v>
      </c>
      <c r="G19" s="16">
        <f t="shared" si="13"/>
        <v>67748.349015257088</v>
      </c>
      <c r="H19" s="7">
        <f>H18</f>
        <v>0.59999999999999987</v>
      </c>
      <c r="I19" s="7">
        <f>I18</f>
        <v>0.40000000000000013</v>
      </c>
      <c r="J19" s="16">
        <f t="shared" si="1"/>
        <v>40649.009409154241</v>
      </c>
      <c r="K19" s="16">
        <f t="shared" si="2"/>
        <v>27099.339606102843</v>
      </c>
      <c r="L19" s="16">
        <f t="shared" si="16"/>
        <v>88766.320584284724</v>
      </c>
      <c r="M19" s="8">
        <f t="shared" si="3"/>
        <v>0.45793279637582252</v>
      </c>
      <c r="N19" s="11">
        <f t="shared" si="18"/>
        <v>0.20531835205992516</v>
      </c>
      <c r="O19" s="16">
        <f t="shared" si="4"/>
        <v>47950.309043998066</v>
      </c>
      <c r="P19" s="7">
        <f t="shared" si="5"/>
        <v>0.59999999999999987</v>
      </c>
      <c r="Q19" s="7">
        <f t="shared" si="6"/>
        <v>0.40000000000000013</v>
      </c>
      <c r="R19" s="16">
        <f t="shared" si="7"/>
        <v>28770.185426398832</v>
      </c>
      <c r="S19" s="16">
        <f t="shared" si="8"/>
        <v>19180.123617599234</v>
      </c>
      <c r="T19" s="16">
        <f t="shared" si="9"/>
        <v>88766.320584284724</v>
      </c>
      <c r="U19" s="10">
        <f t="shared" si="10"/>
        <v>0.32411150126563132</v>
      </c>
    </row>
    <row r="20" spans="3:21" x14ac:dyDescent="0.2">
      <c r="C20" s="13">
        <v>2034</v>
      </c>
      <c r="D20" s="16">
        <f t="shared" si="11"/>
        <v>466257.74268155219</v>
      </c>
      <c r="E20" s="5">
        <f t="shared" si="12"/>
        <v>38.128390622322797</v>
      </c>
      <c r="F20" s="16">
        <f t="shared" si="0"/>
        <v>12228.623738673488</v>
      </c>
      <c r="G20" s="16">
        <f t="shared" si="13"/>
        <v>84150.580882108799</v>
      </c>
      <c r="H20" s="7">
        <f>H19</f>
        <v>0.59999999999999987</v>
      </c>
      <c r="I20" s="7">
        <f t="shared" ref="I20:I24" si="19">I19</f>
        <v>0.40000000000000013</v>
      </c>
      <c r="J20" s="16">
        <f t="shared" si="1"/>
        <v>50490.348529265269</v>
      </c>
      <c r="K20" s="16">
        <f t="shared" si="2"/>
        <v>33660.23235284353</v>
      </c>
      <c r="L20" s="16">
        <f t="shared" si="16"/>
        <v>95423.794628106072</v>
      </c>
      <c r="M20" s="8">
        <f t="shared" si="3"/>
        <v>0.52911696423350862</v>
      </c>
      <c r="N20" s="11">
        <f t="shared" si="18"/>
        <v>0.20531835205992516</v>
      </c>
      <c r="O20" s="16">
        <f t="shared" si="4"/>
        <v>59559.331233597601</v>
      </c>
      <c r="P20" s="7">
        <f t="shared" si="5"/>
        <v>0.59999999999999987</v>
      </c>
      <c r="Q20" s="7">
        <f t="shared" si="6"/>
        <v>0.40000000000000013</v>
      </c>
      <c r="R20" s="16">
        <f t="shared" si="7"/>
        <v>35735.598740158552</v>
      </c>
      <c r="S20" s="16">
        <f t="shared" si="8"/>
        <v>23823.732493439049</v>
      </c>
      <c r="T20" s="16">
        <f t="shared" si="9"/>
        <v>95423.794628106072</v>
      </c>
      <c r="U20" s="10">
        <f t="shared" si="10"/>
        <v>0.37449358285771844</v>
      </c>
    </row>
    <row r="21" spans="3:21" x14ac:dyDescent="0.2">
      <c r="C21" s="13">
        <v>2035</v>
      </c>
      <c r="D21" s="16">
        <f t="shared" si="11"/>
        <v>550184.13636423158</v>
      </c>
      <c r="E21" s="5">
        <f t="shared" si="12"/>
        <v>36.221971091206655</v>
      </c>
      <c r="F21" s="16">
        <f t="shared" si="0"/>
        <v>15189.237906983913</v>
      </c>
      <c r="G21" s="16">
        <f t="shared" si="13"/>
        <v>104523.87941146146</v>
      </c>
      <c r="H21" s="7">
        <f>H20</f>
        <v>0.59999999999999987</v>
      </c>
      <c r="I21" s="7">
        <f t="shared" si="19"/>
        <v>0.40000000000000013</v>
      </c>
      <c r="J21" s="16">
        <f t="shared" si="1"/>
        <v>62714.32764687686</v>
      </c>
      <c r="K21" s="16">
        <f t="shared" si="2"/>
        <v>41809.551764584598</v>
      </c>
      <c r="L21" s="16">
        <f t="shared" si="16"/>
        <v>102580.57922521402</v>
      </c>
      <c r="M21" s="8">
        <f t="shared" si="3"/>
        <v>0.61136648009355221</v>
      </c>
      <c r="N21" s="11">
        <f t="shared" si="18"/>
        <v>0.20531835205992516</v>
      </c>
      <c r="O21" s="16">
        <f t="shared" si="4"/>
        <v>73978.95879541598</v>
      </c>
      <c r="P21" s="7">
        <f t="shared" si="5"/>
        <v>0.59999999999999987</v>
      </c>
      <c r="Q21" s="7">
        <f t="shared" si="6"/>
        <v>0.40000000000000013</v>
      </c>
      <c r="R21" s="16">
        <f t="shared" si="7"/>
        <v>44387.375277249579</v>
      </c>
      <c r="S21" s="16">
        <f t="shared" si="8"/>
        <v>29591.583518166401</v>
      </c>
      <c r="T21" s="16">
        <f t="shared" si="9"/>
        <v>102580.57922521402</v>
      </c>
      <c r="U21" s="10">
        <f t="shared" si="10"/>
        <v>0.43270739561528315</v>
      </c>
    </row>
    <row r="22" spans="3:21" x14ac:dyDescent="0.2">
      <c r="C22" s="13">
        <v>2036</v>
      </c>
      <c r="D22" s="16">
        <f t="shared" si="11"/>
        <v>649217.28090979322</v>
      </c>
      <c r="E22" s="5">
        <f t="shared" si="12"/>
        <v>34.410872536646323</v>
      </c>
      <c r="F22" s="16">
        <f t="shared" si="0"/>
        <v>18866.632347622122</v>
      </c>
      <c r="G22" s="16">
        <f t="shared" si="13"/>
        <v>129829.66074265739</v>
      </c>
      <c r="H22" s="7">
        <f>H21</f>
        <v>0.59999999999999987</v>
      </c>
      <c r="I22" s="7">
        <f t="shared" si="19"/>
        <v>0.40000000000000013</v>
      </c>
      <c r="J22" s="16">
        <f t="shared" si="1"/>
        <v>77897.796445594417</v>
      </c>
      <c r="K22" s="16">
        <f t="shared" si="2"/>
        <v>51931.864297062973</v>
      </c>
      <c r="L22" s="16">
        <f t="shared" si="16"/>
        <v>110274.12266710507</v>
      </c>
      <c r="M22" s="8">
        <f t="shared" si="3"/>
        <v>0.70640141641164422</v>
      </c>
      <c r="N22" s="11">
        <f t="shared" si="18"/>
        <v>0.20531835205992516</v>
      </c>
      <c r="O22" s="16">
        <f t="shared" si="4"/>
        <v>91889.654082727197</v>
      </c>
      <c r="P22" s="7">
        <f t="shared" si="5"/>
        <v>0.59999999999999987</v>
      </c>
      <c r="Q22" s="7">
        <f t="shared" si="6"/>
        <v>0.40000000000000013</v>
      </c>
      <c r="R22" s="16">
        <f t="shared" si="7"/>
        <v>55133.792449636305</v>
      </c>
      <c r="S22" s="16">
        <f t="shared" si="8"/>
        <v>36755.861633090892</v>
      </c>
      <c r="T22" s="16">
        <f t="shared" si="9"/>
        <v>110274.12266710507</v>
      </c>
      <c r="U22" s="10">
        <f t="shared" si="10"/>
        <v>0.49997035674519852</v>
      </c>
    </row>
    <row r="23" spans="3:21" x14ac:dyDescent="0.2">
      <c r="C23" s="13">
        <v>2037</v>
      </c>
      <c r="D23" s="16">
        <f t="shared" si="11"/>
        <v>766076.39147355594</v>
      </c>
      <c r="E23" s="5">
        <f t="shared" si="12"/>
        <v>32.690328909814006</v>
      </c>
      <c r="F23" s="16">
        <f t="shared" si="0"/>
        <v>23434.343337046423</v>
      </c>
      <c r="G23" s="16">
        <f t="shared" si="13"/>
        <v>161262.10492245862</v>
      </c>
      <c r="H23" s="7">
        <f>H22</f>
        <v>0.59999999999999987</v>
      </c>
      <c r="I23" s="7">
        <f t="shared" si="19"/>
        <v>0.40000000000000013</v>
      </c>
      <c r="J23" s="16">
        <f t="shared" si="1"/>
        <v>96757.262953475147</v>
      </c>
      <c r="K23" s="16">
        <f t="shared" si="2"/>
        <v>64504.84196898347</v>
      </c>
      <c r="L23" s="16">
        <f t="shared" si="16"/>
        <v>118544.68186713794</v>
      </c>
      <c r="M23" s="8">
        <f t="shared" si="3"/>
        <v>0.81620922532752993</v>
      </c>
      <c r="N23" s="11">
        <f t="shared" si="18"/>
        <v>0.20531835205992516</v>
      </c>
      <c r="O23" s="16">
        <f t="shared" si="4"/>
        <v>114136.62296591378</v>
      </c>
      <c r="P23" s="7">
        <f t="shared" si="5"/>
        <v>0.59999999999999987</v>
      </c>
      <c r="Q23" s="7">
        <f t="shared" si="6"/>
        <v>0.40000000000000013</v>
      </c>
      <c r="R23" s="16">
        <f t="shared" si="7"/>
        <v>68481.973779548251</v>
      </c>
      <c r="S23" s="16">
        <f t="shared" si="8"/>
        <v>45654.649186365525</v>
      </c>
      <c r="T23" s="16">
        <f t="shared" si="9"/>
        <v>118544.68186713794</v>
      </c>
      <c r="U23" s="10">
        <f t="shared" si="10"/>
        <v>0.57768912701036401</v>
      </c>
    </row>
    <row r="24" spans="3:21" x14ac:dyDescent="0.2">
      <c r="C24" s="13">
        <v>2038</v>
      </c>
      <c r="D24" s="16">
        <f t="shared" si="11"/>
        <v>903970.14193879592</v>
      </c>
      <c r="E24" s="6">
        <v>30</v>
      </c>
      <c r="F24" s="16">
        <f t="shared" si="0"/>
        <v>30132.338064626532</v>
      </c>
      <c r="G24" s="16">
        <f t="shared" si="13"/>
        <v>207353.97585709498</v>
      </c>
      <c r="H24" s="7">
        <f>H23</f>
        <v>0.59999999999999987</v>
      </c>
      <c r="I24" s="7">
        <f t="shared" si="19"/>
        <v>0.40000000000000013</v>
      </c>
      <c r="J24" s="16">
        <f t="shared" si="1"/>
        <v>124412.38551425697</v>
      </c>
      <c r="K24" s="16">
        <f t="shared" si="2"/>
        <v>82941.590342838012</v>
      </c>
      <c r="L24" s="16">
        <f t="shared" si="16"/>
        <v>127435.53300717329</v>
      </c>
      <c r="M24" s="8">
        <f t="shared" si="3"/>
        <v>0.97627704438803464</v>
      </c>
      <c r="N24" s="11">
        <f t="shared" si="18"/>
        <v>0.20531835205992516</v>
      </c>
      <c r="O24" s="16">
        <f t="shared" si="4"/>
        <v>146759.10731950533</v>
      </c>
      <c r="P24" s="7">
        <f t="shared" si="5"/>
        <v>0.59999999999999987</v>
      </c>
      <c r="Q24" s="7">
        <f t="shared" si="6"/>
        <v>0.40000000000000013</v>
      </c>
      <c r="R24" s="16">
        <f t="shared" si="7"/>
        <v>88055.464391703179</v>
      </c>
      <c r="S24" s="16">
        <f t="shared" si="8"/>
        <v>58703.642927802153</v>
      </c>
      <c r="T24" s="16">
        <f t="shared" si="9"/>
        <v>127435.53300717329</v>
      </c>
      <c r="U24" s="10">
        <f t="shared" si="10"/>
        <v>0.69098046921298295</v>
      </c>
    </row>
  </sheetData>
  <mergeCells count="1">
    <mergeCell ref="G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Iyer</dc:creator>
  <cp:lastModifiedBy>Vivek Iyer</cp:lastModifiedBy>
  <dcterms:created xsi:type="dcterms:W3CDTF">2018-11-08T08:29:43Z</dcterms:created>
  <dcterms:modified xsi:type="dcterms:W3CDTF">2018-11-09T08:10:15Z</dcterms:modified>
</cp:coreProperties>
</file>