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k\Downloads\Valuation Work - Equity Purchase\HDFC AMC\"/>
    </mc:Choice>
  </mc:AlternateContent>
  <bookViews>
    <workbookView xWindow="0" yWindow="0" windowWidth="16395" windowHeight="5640"/>
  </bookViews>
  <sheets>
    <sheet name="AUM" sheetId="4" r:id="rId1"/>
    <sheet name="DCF" sheetId="2" r:id="rId2"/>
    <sheet name="DDM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18" i="4"/>
  <c r="D17" i="4"/>
  <c r="E18" i="4"/>
  <c r="F18" i="4"/>
  <c r="G18" i="4" l="1"/>
  <c r="H18" i="4" s="1"/>
  <c r="I18" i="4" s="1"/>
  <c r="J18" i="4" s="1"/>
  <c r="K18" i="4" s="1"/>
  <c r="L18" i="4" s="1"/>
  <c r="M18" i="4" s="1"/>
  <c r="D10" i="4"/>
  <c r="E25" i="4"/>
  <c r="D25" i="4"/>
  <c r="D21" i="4"/>
  <c r="D6" i="4"/>
  <c r="E7" i="4" l="1"/>
  <c r="F7" i="4" s="1"/>
  <c r="G7" i="4" s="1"/>
  <c r="H7" i="4" s="1"/>
  <c r="I7" i="4" s="1"/>
  <c r="J7" i="4" s="1"/>
  <c r="K7" i="4" s="1"/>
  <c r="L7" i="4" s="1"/>
  <c r="M7" i="4" s="1"/>
  <c r="L9" i="4"/>
  <c r="K9" i="4"/>
  <c r="J9" i="4"/>
  <c r="I9" i="4"/>
  <c r="H9" i="4"/>
  <c r="G9" i="4"/>
  <c r="F9" i="4"/>
  <c r="E9" i="4"/>
  <c r="D9" i="4"/>
  <c r="C19" i="4"/>
  <c r="D15" i="4"/>
  <c r="E15" i="4" s="1"/>
  <c r="F15" i="4" s="1"/>
  <c r="G15" i="4" s="1"/>
  <c r="H15" i="4" s="1"/>
  <c r="I15" i="4" s="1"/>
  <c r="J15" i="4" s="1"/>
  <c r="K15" i="4" s="1"/>
  <c r="L15" i="4" s="1"/>
  <c r="M15" i="4" s="1"/>
  <c r="D4" i="4"/>
  <c r="E4" i="4" s="1"/>
  <c r="F4" i="4" s="1"/>
  <c r="G4" i="4" s="1"/>
  <c r="H4" i="4" s="1"/>
  <c r="I4" i="4" s="1"/>
  <c r="J4" i="4" s="1"/>
  <c r="K4" i="4" s="1"/>
  <c r="L4" i="4" s="1"/>
  <c r="M4" i="4" s="1"/>
  <c r="D10" i="3"/>
  <c r="M8" i="3"/>
  <c r="D12" i="3"/>
  <c r="L9" i="3"/>
  <c r="K9" i="3"/>
  <c r="J9" i="3"/>
  <c r="I9" i="3"/>
  <c r="H9" i="3"/>
  <c r="G9" i="3"/>
  <c r="F9" i="3"/>
  <c r="E9" i="3"/>
  <c r="D9" i="3"/>
  <c r="M9" i="3"/>
  <c r="M7" i="3"/>
  <c r="L7" i="3"/>
  <c r="K7" i="3"/>
  <c r="J7" i="3"/>
  <c r="I7" i="3"/>
  <c r="H7" i="3"/>
  <c r="G7" i="3"/>
  <c r="F7" i="3"/>
  <c r="E7" i="3"/>
  <c r="D7" i="3"/>
  <c r="C7" i="3"/>
  <c r="D5" i="3"/>
  <c r="D3" i="3"/>
  <c r="E3" i="3" s="1"/>
  <c r="F3" i="3" s="1"/>
  <c r="G3" i="3" s="1"/>
  <c r="H3" i="3" s="1"/>
  <c r="I3" i="3" s="1"/>
  <c r="J3" i="3" s="1"/>
  <c r="K3" i="3" s="1"/>
  <c r="L3" i="3" s="1"/>
  <c r="M3" i="3" s="1"/>
  <c r="D9" i="2"/>
  <c r="M8" i="2"/>
  <c r="L8" i="2"/>
  <c r="K8" i="2"/>
  <c r="J8" i="2"/>
  <c r="I8" i="2"/>
  <c r="H8" i="2"/>
  <c r="G8" i="2"/>
  <c r="F8" i="2"/>
  <c r="E8" i="2"/>
  <c r="D8" i="2"/>
  <c r="M7" i="2"/>
  <c r="E6" i="4" l="1"/>
  <c r="F6" i="4" s="1"/>
  <c r="G6" i="4" s="1"/>
  <c r="H6" i="4" s="1"/>
  <c r="I6" i="4" s="1"/>
  <c r="J6" i="4" s="1"/>
  <c r="K6" i="4" s="1"/>
  <c r="L6" i="4" s="1"/>
  <c r="M6" i="4" s="1"/>
  <c r="M9" i="4" s="1"/>
  <c r="D19" i="4"/>
  <c r="E17" i="4"/>
  <c r="E5" i="3"/>
  <c r="E19" i="4" l="1"/>
  <c r="E21" i="4"/>
  <c r="F17" i="4"/>
  <c r="F5" i="3"/>
  <c r="F19" i="4" l="1"/>
  <c r="F21" i="4"/>
  <c r="G17" i="4"/>
  <c r="G5" i="3"/>
  <c r="G19" i="4" l="1"/>
  <c r="G21" i="4"/>
  <c r="H17" i="4"/>
  <c r="H5" i="3"/>
  <c r="H19" i="4" l="1"/>
  <c r="H21" i="4"/>
  <c r="I17" i="4"/>
  <c r="I5" i="3"/>
  <c r="I19" i="4" l="1"/>
  <c r="I21" i="4"/>
  <c r="J17" i="4"/>
  <c r="J5" i="3"/>
  <c r="J19" i="4" l="1"/>
  <c r="J21" i="4"/>
  <c r="K17" i="4"/>
  <c r="K5" i="3"/>
  <c r="K19" i="4" l="1"/>
  <c r="K21" i="4"/>
  <c r="L17" i="4"/>
  <c r="L5" i="3"/>
  <c r="L19" i="4" l="1"/>
  <c r="L21" i="4"/>
  <c r="M17" i="4"/>
  <c r="M5" i="3"/>
  <c r="M19" i="4" l="1"/>
  <c r="D20" i="4" s="1"/>
  <c r="D24" i="4" s="1"/>
  <c r="E24" i="4" s="1"/>
  <c r="M21" i="4"/>
  <c r="D3" i="2"/>
  <c r="E3" i="2" s="1"/>
  <c r="F3" i="2" s="1"/>
  <c r="G3" i="2" s="1"/>
  <c r="H3" i="2" s="1"/>
  <c r="I3" i="2" s="1"/>
  <c r="J3" i="2" s="1"/>
  <c r="K3" i="2" s="1"/>
  <c r="L3" i="2" s="1"/>
  <c r="M3" i="2" s="1"/>
  <c r="D5" i="2"/>
  <c r="E5" i="2" s="1"/>
  <c r="F5" i="2" s="1"/>
  <c r="G5" i="2" s="1"/>
  <c r="H5" i="2" s="1"/>
  <c r="I5" i="2" s="1"/>
  <c r="J5" i="2" s="1"/>
  <c r="K5" i="2" s="1"/>
  <c r="L5" i="2" s="1"/>
  <c r="M5" i="2" s="1"/>
</calcChain>
</file>

<file path=xl/sharedStrings.xml><?xml version="1.0" encoding="utf-8"?>
<sst xmlns="http://schemas.openxmlformats.org/spreadsheetml/2006/main" count="18" uniqueCount="15">
  <si>
    <t>PAT</t>
  </si>
  <si>
    <t>Dividend</t>
  </si>
  <si>
    <t>Market Cap at the end of 10 years</t>
  </si>
  <si>
    <t>7% of AUM in line with International Norms</t>
  </si>
  <si>
    <t>AUM (in Rs. Cr.)</t>
  </si>
  <si>
    <t>Discount rate of 20% (minimum requirement from a stock)</t>
  </si>
  <si>
    <t>CAGR in AUM</t>
  </si>
  <si>
    <t>PAT Growth lower than AUM Growth</t>
  </si>
  <si>
    <t>PV of Dividend to shareholders</t>
  </si>
  <si>
    <t>Target Return</t>
  </si>
  <si>
    <t>Conservative Market Cap at the end of 10 years</t>
  </si>
  <si>
    <t xml:space="preserve"> in line with assumption as time progresses the charges would be brought down</t>
  </si>
  <si>
    <t>Cross Check: Ratio of AUM &amp; Profitability</t>
  </si>
  <si>
    <t>lower than AUM growth assuming regulatory intervention</t>
  </si>
  <si>
    <t>conservative growth considering finalization of savings and growth opportunity in India (Size of Economy &amp;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</si>
</sst>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17" fontId="0" fillId="0" borderId="0" xfId="0" applyNumberForma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43" fontId="0" fillId="0" borderId="0" xfId="0" applyNumberFormat="1"/>
    <xf numFmtId="9" fontId="2" fillId="0" borderId="0" xfId="0" applyNumberFormat="1" applyFont="1"/>
    <xf numFmtId="9" fontId="2" fillId="2" borderId="0" xfId="0" applyNumberFormat="1" applyFont="1" applyFill="1"/>
    <xf numFmtId="164" fontId="3" fillId="0" borderId="0" xfId="1" applyNumberFormat="1" applyFont="1"/>
    <xf numFmtId="17" fontId="4" fillId="3" borderId="0" xfId="0" applyNumberFormat="1" applyFont="1" applyFill="1"/>
    <xf numFmtId="164" fontId="0" fillId="0" borderId="0" xfId="0" applyNumberFormat="1" applyAlignment="1">
      <alignment horizontal="center"/>
    </xf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workbookViewId="0">
      <selection activeCell="B14" sqref="B14"/>
    </sheetView>
  </sheetViews>
  <sheetFormatPr defaultRowHeight="15" x14ac:dyDescent="0.25"/>
  <cols>
    <col min="2" max="2" width="43.42578125" bestFit="1" customWidth="1"/>
    <col min="3" max="3" width="8" customWidth="1"/>
    <col min="4" max="4" width="17.28515625" bestFit="1" customWidth="1"/>
    <col min="5" max="12" width="10.42578125" bestFit="1" customWidth="1"/>
    <col min="13" max="13" width="10" bestFit="1" customWidth="1"/>
  </cols>
  <sheetData>
    <row r="2" spans="2:14" x14ac:dyDescent="0.25">
      <c r="B2" t="s">
        <v>9</v>
      </c>
      <c r="C2" s="8">
        <f>20%</f>
        <v>0.2</v>
      </c>
      <c r="D2" s="6"/>
    </row>
    <row r="3" spans="2:14" x14ac:dyDescent="0.25">
      <c r="D3" s="6"/>
    </row>
    <row r="4" spans="2:14" x14ac:dyDescent="0.25">
      <c r="D4" s="11">
        <f>1</f>
        <v>1</v>
      </c>
      <c r="E4" s="11">
        <f>D4+1</f>
        <v>2</v>
      </c>
      <c r="F4" s="11">
        <f t="shared" ref="F4:M4" si="0">E4+1</f>
        <v>3</v>
      </c>
      <c r="G4" s="11">
        <f t="shared" si="0"/>
        <v>4</v>
      </c>
      <c r="H4" s="11">
        <f t="shared" si="0"/>
        <v>5</v>
      </c>
      <c r="I4" s="11">
        <f t="shared" si="0"/>
        <v>6</v>
      </c>
      <c r="J4" s="11">
        <f t="shared" si="0"/>
        <v>7</v>
      </c>
      <c r="K4" s="11">
        <f t="shared" si="0"/>
        <v>8</v>
      </c>
      <c r="L4" s="11">
        <f t="shared" si="0"/>
        <v>9</v>
      </c>
      <c r="M4" s="11">
        <f t="shared" si="0"/>
        <v>10</v>
      </c>
    </row>
    <row r="5" spans="2:14" x14ac:dyDescent="0.25">
      <c r="D5" s="10">
        <v>43555</v>
      </c>
      <c r="E5" s="10">
        <v>43921</v>
      </c>
      <c r="F5" s="10">
        <v>44286</v>
      </c>
      <c r="G5" s="10">
        <v>44651</v>
      </c>
      <c r="H5" s="10">
        <v>45016</v>
      </c>
      <c r="I5" s="10">
        <v>45382</v>
      </c>
      <c r="J5" s="10">
        <v>45747</v>
      </c>
      <c r="K5" s="10">
        <v>46112</v>
      </c>
      <c r="L5" s="10">
        <v>46477</v>
      </c>
      <c r="M5" s="10">
        <v>46477</v>
      </c>
    </row>
    <row r="6" spans="2:14" x14ac:dyDescent="0.25">
      <c r="B6" t="s">
        <v>4</v>
      </c>
      <c r="D6" s="3">
        <f>21.4*10000*(1+C7)</f>
        <v>256800</v>
      </c>
      <c r="E6" s="3">
        <f>D6*(1+E7)</f>
        <v>308160</v>
      </c>
      <c r="F6" s="3">
        <f t="shared" ref="F6:M6" si="1">E6*(1+F7)</f>
        <v>369792</v>
      </c>
      <c r="G6" s="3">
        <f t="shared" si="1"/>
        <v>443750.39999999997</v>
      </c>
      <c r="H6" s="3">
        <f t="shared" si="1"/>
        <v>532500.47999999998</v>
      </c>
      <c r="I6" s="3">
        <f t="shared" si="1"/>
        <v>639000.576</v>
      </c>
      <c r="J6" s="3">
        <f t="shared" si="1"/>
        <v>766800.6912</v>
      </c>
      <c r="K6" s="3">
        <f t="shared" si="1"/>
        <v>920160.82944</v>
      </c>
      <c r="L6" s="3">
        <f t="shared" si="1"/>
        <v>1104192.995328</v>
      </c>
      <c r="M6" s="3">
        <f t="shared" si="1"/>
        <v>1325031.5943936</v>
      </c>
    </row>
    <row r="7" spans="2:14" x14ac:dyDescent="0.25">
      <c r="B7" t="s">
        <v>6</v>
      </c>
      <c r="C7" s="8">
        <v>0.2</v>
      </c>
      <c r="E7" s="7">
        <f>C7</f>
        <v>0.2</v>
      </c>
      <c r="F7" s="7">
        <f>E7</f>
        <v>0.2</v>
      </c>
      <c r="G7" s="7">
        <f t="shared" ref="G7:M7" si="2">F7</f>
        <v>0.2</v>
      </c>
      <c r="H7" s="7">
        <f t="shared" si="2"/>
        <v>0.2</v>
      </c>
      <c r="I7" s="7">
        <f t="shared" si="2"/>
        <v>0.2</v>
      </c>
      <c r="J7" s="7">
        <f t="shared" si="2"/>
        <v>0.2</v>
      </c>
      <c r="K7" s="7">
        <f t="shared" si="2"/>
        <v>0.2</v>
      </c>
      <c r="L7" s="7">
        <f t="shared" si="2"/>
        <v>0.2</v>
      </c>
      <c r="M7" s="7">
        <f t="shared" si="2"/>
        <v>0.2</v>
      </c>
      <c r="N7" t="s">
        <v>14</v>
      </c>
    </row>
    <row r="8" spans="2:14" x14ac:dyDescent="0.25"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4" x14ac:dyDescent="0.25">
      <c r="B9" t="s">
        <v>10</v>
      </c>
      <c r="C9" s="4">
        <v>7.0000000000000007E-2</v>
      </c>
      <c r="D9" s="5">
        <f>0</f>
        <v>0</v>
      </c>
      <c r="E9" s="5">
        <f>0</f>
        <v>0</v>
      </c>
      <c r="F9" s="5">
        <f>0</f>
        <v>0</v>
      </c>
      <c r="G9" s="5">
        <f>0</f>
        <v>0</v>
      </c>
      <c r="H9" s="5">
        <f>0</f>
        <v>0</v>
      </c>
      <c r="I9" s="5">
        <f>0</f>
        <v>0</v>
      </c>
      <c r="J9" s="5">
        <f>0</f>
        <v>0</v>
      </c>
      <c r="K9" s="5">
        <f>0</f>
        <v>0</v>
      </c>
      <c r="L9" s="5">
        <f>0</f>
        <v>0</v>
      </c>
      <c r="M9" s="5">
        <f>M6*7%</f>
        <v>92752.211607552003</v>
      </c>
      <c r="N9" t="s">
        <v>3</v>
      </c>
    </row>
    <row r="10" spans="2:14" x14ac:dyDescent="0.25">
      <c r="D10" s="3">
        <f>XNPV(C2,D9:M9,D5:M5)</f>
        <v>21549.660652628478</v>
      </c>
      <c r="E10" s="5" t="s">
        <v>5</v>
      </c>
      <c r="F10" s="5"/>
      <c r="G10" s="5"/>
      <c r="H10" s="5"/>
      <c r="I10" s="5"/>
      <c r="J10" s="5"/>
      <c r="K10" s="5"/>
      <c r="L10" s="5"/>
      <c r="M10" s="5"/>
    </row>
    <row r="15" spans="2:14" x14ac:dyDescent="0.25">
      <c r="D15">
        <f>1</f>
        <v>1</v>
      </c>
      <c r="E15">
        <f>D15+1</f>
        <v>2</v>
      </c>
      <c r="F15">
        <f t="shared" ref="F15:M15" si="3">E15+1</f>
        <v>3</v>
      </c>
      <c r="G15">
        <f t="shared" si="3"/>
        <v>4</v>
      </c>
      <c r="H15">
        <f t="shared" si="3"/>
        <v>5</v>
      </c>
      <c r="I15">
        <f t="shared" si="3"/>
        <v>6</v>
      </c>
      <c r="J15">
        <f t="shared" si="3"/>
        <v>7</v>
      </c>
      <c r="K15">
        <f t="shared" si="3"/>
        <v>8</v>
      </c>
      <c r="L15">
        <f t="shared" si="3"/>
        <v>9</v>
      </c>
      <c r="M15">
        <f t="shared" si="3"/>
        <v>10</v>
      </c>
    </row>
    <row r="16" spans="2:14" x14ac:dyDescent="0.25">
      <c r="D16" s="2">
        <v>43555</v>
      </c>
      <c r="E16" s="2">
        <v>43921</v>
      </c>
      <c r="F16" s="2">
        <v>44286</v>
      </c>
      <c r="G16" s="2">
        <v>44651</v>
      </c>
      <c r="H16" s="2">
        <v>45016</v>
      </c>
      <c r="I16" s="2">
        <v>45382</v>
      </c>
      <c r="J16" s="2">
        <v>45747</v>
      </c>
      <c r="K16" s="2">
        <v>46112</v>
      </c>
      <c r="L16" s="2">
        <v>46477</v>
      </c>
      <c r="M16" s="2">
        <v>46477</v>
      </c>
    </row>
    <row r="17" spans="2:14" x14ac:dyDescent="0.25">
      <c r="B17" t="s">
        <v>0</v>
      </c>
      <c r="D17" s="3">
        <f>800*(1-10%)</f>
        <v>720</v>
      </c>
      <c r="E17" s="3">
        <f>D17*(1+E18)</f>
        <v>770.40000000000009</v>
      </c>
      <c r="F17" s="3">
        <f t="shared" ref="F17:M17" si="4">E17*(1+F18)</f>
        <v>862.84800000000018</v>
      </c>
      <c r="G17" s="3">
        <f t="shared" si="4"/>
        <v>966.38976000000025</v>
      </c>
      <c r="H17" s="3">
        <f t="shared" si="4"/>
        <v>1082.3565312000003</v>
      </c>
      <c r="I17" s="3">
        <f t="shared" si="4"/>
        <v>1212.2393149440004</v>
      </c>
      <c r="J17" s="3">
        <f t="shared" si="4"/>
        <v>1357.7080327372805</v>
      </c>
      <c r="K17" s="3">
        <f t="shared" si="4"/>
        <v>1520.6329966657543</v>
      </c>
      <c r="L17" s="3">
        <f t="shared" si="4"/>
        <v>1703.108956265645</v>
      </c>
      <c r="M17" s="3">
        <f t="shared" si="4"/>
        <v>1907.4820310175226</v>
      </c>
    </row>
    <row r="18" spans="2:14" x14ac:dyDescent="0.25">
      <c r="B18" t="s">
        <v>7</v>
      </c>
      <c r="C18" s="8">
        <f>12%</f>
        <v>0.12</v>
      </c>
      <c r="E18" s="12">
        <f>C18-5%</f>
        <v>6.9999999999999993E-2</v>
      </c>
      <c r="F18" s="7">
        <f>C18</f>
        <v>0.12</v>
      </c>
      <c r="G18" s="7">
        <f>F18</f>
        <v>0.12</v>
      </c>
      <c r="H18" s="7">
        <f t="shared" ref="H18:M18" si="5">G18</f>
        <v>0.12</v>
      </c>
      <c r="I18" s="7">
        <f t="shared" si="5"/>
        <v>0.12</v>
      </c>
      <c r="J18" s="7">
        <f t="shared" si="5"/>
        <v>0.12</v>
      </c>
      <c r="K18" s="7">
        <f t="shared" si="5"/>
        <v>0.12</v>
      </c>
      <c r="L18" s="7">
        <f t="shared" si="5"/>
        <v>0.12</v>
      </c>
      <c r="M18" s="7">
        <f t="shared" si="5"/>
        <v>0.12</v>
      </c>
      <c r="N18" t="s">
        <v>13</v>
      </c>
    </row>
    <row r="19" spans="2:14" x14ac:dyDescent="0.25">
      <c r="B19" t="s">
        <v>1</v>
      </c>
      <c r="C19" s="8">
        <f>50%</f>
        <v>0.5</v>
      </c>
      <c r="D19" s="5">
        <f>D17*$C$19</f>
        <v>360</v>
      </c>
      <c r="E19" s="5">
        <f t="shared" ref="E19:M19" si="6">E17*$C$19</f>
        <v>385.20000000000005</v>
      </c>
      <c r="F19" s="5">
        <f t="shared" si="6"/>
        <v>431.42400000000009</v>
      </c>
      <c r="G19" s="5">
        <f t="shared" si="6"/>
        <v>483.19488000000013</v>
      </c>
      <c r="H19" s="5">
        <f t="shared" si="6"/>
        <v>541.17826560000015</v>
      </c>
      <c r="I19" s="5">
        <f t="shared" si="6"/>
        <v>606.1196574720002</v>
      </c>
      <c r="J19" s="5">
        <f t="shared" si="6"/>
        <v>678.85401636864026</v>
      </c>
      <c r="K19" s="5">
        <f t="shared" si="6"/>
        <v>760.31649833287713</v>
      </c>
      <c r="L19" s="5">
        <f t="shared" si="6"/>
        <v>851.55447813282251</v>
      </c>
      <c r="M19" s="5">
        <f t="shared" si="6"/>
        <v>953.74101550876128</v>
      </c>
    </row>
    <row r="20" spans="2:14" x14ac:dyDescent="0.25">
      <c r="B20" t="s">
        <v>8</v>
      </c>
      <c r="D20" s="3">
        <f>XNPV(C2,D19:M19,D16:M16)</f>
        <v>2622.5074608976224</v>
      </c>
      <c r="E20" s="5"/>
      <c r="F20" s="5"/>
      <c r="G20" s="5"/>
      <c r="H20" s="5"/>
      <c r="I20" s="5"/>
      <c r="J20" s="5"/>
      <c r="K20" s="5"/>
      <c r="L20" s="5"/>
      <c r="M20" s="5"/>
    </row>
    <row r="21" spans="2:14" x14ac:dyDescent="0.25">
      <c r="B21" t="s">
        <v>12</v>
      </c>
      <c r="D21" s="1">
        <f t="shared" ref="D21:L21" si="7">D17/D6</f>
        <v>2.8037383177570091E-3</v>
      </c>
      <c r="E21" s="1">
        <f t="shared" si="7"/>
        <v>2.5000000000000005E-3</v>
      </c>
      <c r="F21" s="1">
        <f t="shared" si="7"/>
        <v>2.333333333333334E-3</v>
      </c>
      <c r="G21" s="1">
        <f t="shared" si="7"/>
        <v>2.1777777777777785E-3</v>
      </c>
      <c r="H21" s="1">
        <f t="shared" si="7"/>
        <v>2.0325925925925932E-3</v>
      </c>
      <c r="I21" s="1">
        <f t="shared" si="7"/>
        <v>1.897086419753087E-3</v>
      </c>
      <c r="J21" s="1">
        <f t="shared" si="7"/>
        <v>1.7706139917695481E-3</v>
      </c>
      <c r="K21" s="1">
        <f t="shared" si="7"/>
        <v>1.6525730589849116E-3</v>
      </c>
      <c r="L21" s="1">
        <f t="shared" si="7"/>
        <v>1.542401521719251E-3</v>
      </c>
      <c r="M21" s="1">
        <f>M17/M6</f>
        <v>1.4395747536046343E-3</v>
      </c>
      <c r="N21" t="s">
        <v>11</v>
      </c>
    </row>
    <row r="24" spans="2:14" x14ac:dyDescent="0.25">
      <c r="D24" s="3">
        <f>D10+D20</f>
        <v>24172.168113526099</v>
      </c>
      <c r="E24" s="9">
        <f>D24/D25*E25</f>
        <v>1091.6463019011785</v>
      </c>
    </row>
    <row r="25" spans="2:14" x14ac:dyDescent="0.25">
      <c r="D25" s="3">
        <f>31000</f>
        <v>31000</v>
      </c>
      <c r="E25" s="3">
        <f>1400</f>
        <v>1400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M9"/>
  <sheetViews>
    <sheetView workbookViewId="0">
      <selection activeCell="C23" sqref="C23"/>
    </sheetView>
  </sheetViews>
  <sheetFormatPr defaultRowHeight="15" x14ac:dyDescent="0.25"/>
  <cols>
    <col min="2" max="2" width="14" bestFit="1" customWidth="1"/>
    <col min="4" max="12" width="10.42578125" bestFit="1" customWidth="1"/>
    <col min="13" max="13" width="10" bestFit="1" customWidth="1"/>
  </cols>
  <sheetData>
    <row r="3" spans="2:13" x14ac:dyDescent="0.25">
      <c r="D3">
        <f>1</f>
        <v>1</v>
      </c>
      <c r="E3">
        <f>D3+1</f>
        <v>2</v>
      </c>
      <c r="F3">
        <f t="shared" ref="F3:M3" si="0">E3+1</f>
        <v>3</v>
      </c>
      <c r="G3">
        <f t="shared" si="0"/>
        <v>4</v>
      </c>
      <c r="H3">
        <f t="shared" si="0"/>
        <v>5</v>
      </c>
      <c r="I3">
        <f t="shared" si="0"/>
        <v>6</v>
      </c>
      <c r="J3">
        <f t="shared" si="0"/>
        <v>7</v>
      </c>
      <c r="K3">
        <f t="shared" si="0"/>
        <v>8</v>
      </c>
      <c r="L3">
        <f t="shared" si="0"/>
        <v>9</v>
      </c>
      <c r="M3">
        <f t="shared" si="0"/>
        <v>10</v>
      </c>
    </row>
    <row r="4" spans="2:13" x14ac:dyDescent="0.25">
      <c r="D4" s="2">
        <v>43555</v>
      </c>
      <c r="E4" s="2">
        <v>43921</v>
      </c>
      <c r="F4" s="2">
        <v>44286</v>
      </c>
      <c r="G4" s="2">
        <v>44651</v>
      </c>
      <c r="H4" s="2">
        <v>45016</v>
      </c>
      <c r="I4" s="2">
        <v>45382</v>
      </c>
      <c r="J4" s="2">
        <v>45747</v>
      </c>
      <c r="K4" s="2">
        <v>46112</v>
      </c>
      <c r="L4" s="2">
        <v>46477</v>
      </c>
      <c r="M4" s="2">
        <v>46477</v>
      </c>
    </row>
    <row r="5" spans="2:13" x14ac:dyDescent="0.25">
      <c r="B5" t="s">
        <v>0</v>
      </c>
      <c r="D5" s="3">
        <f>800</f>
        <v>800</v>
      </c>
      <c r="E5" s="3">
        <f>D5*(1+E6)</f>
        <v>919.99999999999989</v>
      </c>
      <c r="F5" s="3">
        <f t="shared" ref="F5:L5" si="1">E5*(1+F6)</f>
        <v>1057.9999999999998</v>
      </c>
      <c r="G5" s="3">
        <f t="shared" si="1"/>
        <v>1216.6999999999996</v>
      </c>
      <c r="H5" s="3">
        <f t="shared" si="1"/>
        <v>1399.2049999999995</v>
      </c>
      <c r="I5" s="3">
        <f t="shared" si="1"/>
        <v>1609.0857499999993</v>
      </c>
      <c r="J5" s="3">
        <f t="shared" si="1"/>
        <v>1850.4486124999989</v>
      </c>
      <c r="K5" s="3">
        <f t="shared" si="1"/>
        <v>2128.0159043749986</v>
      </c>
      <c r="L5" s="3">
        <f t="shared" si="1"/>
        <v>2447.2182900312482</v>
      </c>
      <c r="M5" s="3">
        <f t="shared" ref="M5" si="2">L5*(1+M6)</f>
        <v>2814.3010335359354</v>
      </c>
    </row>
    <row r="6" spans="2:13" x14ac:dyDescent="0.25">
      <c r="E6" s="4">
        <v>0.15</v>
      </c>
      <c r="F6" s="4">
        <v>0.15</v>
      </c>
      <c r="G6" s="4">
        <v>0.15</v>
      </c>
      <c r="H6" s="4">
        <v>0.15</v>
      </c>
      <c r="I6" s="4">
        <v>0.15</v>
      </c>
      <c r="J6" s="4">
        <v>0.15</v>
      </c>
      <c r="K6" s="4">
        <v>0.15</v>
      </c>
      <c r="L6" s="4">
        <v>0.15</v>
      </c>
      <c r="M6" s="4">
        <v>0.15</v>
      </c>
    </row>
    <row r="7" spans="2:13" x14ac:dyDescent="0.25">
      <c r="M7" s="5">
        <f>M5*1.15/10%</f>
        <v>32364.461885663251</v>
      </c>
    </row>
    <row r="8" spans="2:13" x14ac:dyDescent="0.25">
      <c r="D8" s="5">
        <f>D5+D7</f>
        <v>800</v>
      </c>
      <c r="E8" s="5">
        <f t="shared" ref="E8:M8" si="3">E5+E7</f>
        <v>919.99999999999989</v>
      </c>
      <c r="F8" s="5">
        <f t="shared" si="3"/>
        <v>1057.9999999999998</v>
      </c>
      <c r="G8" s="5">
        <f t="shared" si="3"/>
        <v>1216.6999999999996</v>
      </c>
      <c r="H8" s="5">
        <f t="shared" si="3"/>
        <v>1399.2049999999995</v>
      </c>
      <c r="I8" s="5">
        <f t="shared" si="3"/>
        <v>1609.0857499999993</v>
      </c>
      <c r="J8" s="5">
        <f t="shared" si="3"/>
        <v>1850.4486124999989</v>
      </c>
      <c r="K8" s="5">
        <f t="shared" si="3"/>
        <v>2128.0159043749986</v>
      </c>
      <c r="L8" s="5">
        <f t="shared" si="3"/>
        <v>2447.2182900312482</v>
      </c>
      <c r="M8" s="5">
        <f t="shared" si="3"/>
        <v>35178.762919199187</v>
      </c>
    </row>
    <row r="9" spans="2:13" x14ac:dyDescent="0.25">
      <c r="D9" s="3">
        <f>XNPV(10%,D8:M8,D4:M4)</f>
        <v>25057.260057883119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M12"/>
  <sheetViews>
    <sheetView workbookViewId="0">
      <selection activeCell="B3" sqref="B3:M10"/>
    </sheetView>
  </sheetViews>
  <sheetFormatPr defaultRowHeight="15" x14ac:dyDescent="0.25"/>
  <cols>
    <col min="2" max="2" width="31" bestFit="1" customWidth="1"/>
    <col min="4" max="12" width="10.42578125" bestFit="1" customWidth="1"/>
    <col min="13" max="13" width="10" bestFit="1" customWidth="1"/>
  </cols>
  <sheetData>
    <row r="3" spans="2:13" x14ac:dyDescent="0.25">
      <c r="D3">
        <f>1</f>
        <v>1</v>
      </c>
      <c r="E3">
        <f>D3+1</f>
        <v>2</v>
      </c>
      <c r="F3">
        <f t="shared" ref="F3:M3" si="0">E3+1</f>
        <v>3</v>
      </c>
      <c r="G3">
        <f t="shared" si="0"/>
        <v>4</v>
      </c>
      <c r="H3">
        <f t="shared" si="0"/>
        <v>5</v>
      </c>
      <c r="I3">
        <f t="shared" si="0"/>
        <v>6</v>
      </c>
      <c r="J3">
        <f t="shared" si="0"/>
        <v>7</v>
      </c>
      <c r="K3">
        <f t="shared" si="0"/>
        <v>8</v>
      </c>
      <c r="L3">
        <f t="shared" si="0"/>
        <v>9</v>
      </c>
      <c r="M3">
        <f t="shared" si="0"/>
        <v>10</v>
      </c>
    </row>
    <row r="4" spans="2:13" x14ac:dyDescent="0.25">
      <c r="D4" s="2">
        <v>43555</v>
      </c>
      <c r="E4" s="2">
        <v>43921</v>
      </c>
      <c r="F4" s="2">
        <v>44286</v>
      </c>
      <c r="G4" s="2">
        <v>44651</v>
      </c>
      <c r="H4" s="2">
        <v>45016</v>
      </c>
      <c r="I4" s="2">
        <v>45382</v>
      </c>
      <c r="J4" s="2">
        <v>45747</v>
      </c>
      <c r="K4" s="2">
        <v>46112</v>
      </c>
      <c r="L4" s="2">
        <v>46477</v>
      </c>
      <c r="M4" s="2">
        <v>46477</v>
      </c>
    </row>
    <row r="5" spans="2:13" x14ac:dyDescent="0.25">
      <c r="B5" t="s">
        <v>0</v>
      </c>
      <c r="D5" s="3">
        <f>800</f>
        <v>800</v>
      </c>
      <c r="E5" s="3">
        <f>D5*(1+E6)</f>
        <v>919.99999999999989</v>
      </c>
      <c r="F5" s="3">
        <f t="shared" ref="F5:M5" si="1">E5*(1+F6)</f>
        <v>1057.9999999999998</v>
      </c>
      <c r="G5" s="3">
        <f t="shared" si="1"/>
        <v>1216.6999999999996</v>
      </c>
      <c r="H5" s="3">
        <f t="shared" si="1"/>
        <v>1399.2049999999995</v>
      </c>
      <c r="I5" s="3">
        <f t="shared" si="1"/>
        <v>1609.0857499999993</v>
      </c>
      <c r="J5" s="3">
        <f t="shared" si="1"/>
        <v>1850.4486124999989</v>
      </c>
      <c r="K5" s="3">
        <f t="shared" si="1"/>
        <v>2128.0159043749986</v>
      </c>
      <c r="L5" s="3">
        <f t="shared" si="1"/>
        <v>2447.2182900312482</v>
      </c>
      <c r="M5" s="3">
        <f t="shared" si="1"/>
        <v>2814.3010335359354</v>
      </c>
    </row>
    <row r="6" spans="2:13" x14ac:dyDescent="0.25">
      <c r="E6" s="4">
        <v>0.15</v>
      </c>
      <c r="F6" s="4">
        <v>0.15</v>
      </c>
      <c r="G6" s="4">
        <v>0.15</v>
      </c>
      <c r="H6" s="4">
        <v>0.15</v>
      </c>
      <c r="I6" s="4">
        <v>0.15</v>
      </c>
      <c r="J6" s="4">
        <v>0.15</v>
      </c>
      <c r="K6" s="4">
        <v>0.15</v>
      </c>
      <c r="L6" s="4">
        <v>0.15</v>
      </c>
      <c r="M6" s="4">
        <v>0.15</v>
      </c>
    </row>
    <row r="7" spans="2:13" x14ac:dyDescent="0.25">
      <c r="B7" t="s">
        <v>1</v>
      </c>
      <c r="C7" s="4">
        <f>50%</f>
        <v>0.5</v>
      </c>
      <c r="D7" s="5">
        <f>D5*$C$7</f>
        <v>400</v>
      </c>
      <c r="E7" s="5">
        <f t="shared" ref="E7:M7" si="2">E5*$C$7</f>
        <v>459.99999999999994</v>
      </c>
      <c r="F7" s="5">
        <f t="shared" si="2"/>
        <v>528.99999999999989</v>
      </c>
      <c r="G7" s="5">
        <f t="shared" si="2"/>
        <v>608.3499999999998</v>
      </c>
      <c r="H7" s="5">
        <f t="shared" si="2"/>
        <v>699.60249999999974</v>
      </c>
      <c r="I7" s="5">
        <f t="shared" si="2"/>
        <v>804.54287499999964</v>
      </c>
      <c r="J7" s="5">
        <f t="shared" si="2"/>
        <v>925.22430624999947</v>
      </c>
      <c r="K7" s="5">
        <f t="shared" si="2"/>
        <v>1064.0079521874993</v>
      </c>
      <c r="L7" s="5">
        <f t="shared" si="2"/>
        <v>1223.6091450156241</v>
      </c>
      <c r="M7" s="5">
        <f t="shared" si="2"/>
        <v>1407.1505167679677</v>
      </c>
    </row>
    <row r="8" spans="2:13" x14ac:dyDescent="0.25">
      <c r="B8" t="s">
        <v>2</v>
      </c>
      <c r="D8" s="5"/>
      <c r="E8" s="5"/>
      <c r="F8" s="5"/>
      <c r="G8" s="5"/>
      <c r="H8" s="5"/>
      <c r="I8" s="5"/>
      <c r="J8" s="5"/>
      <c r="K8" s="5"/>
      <c r="L8" s="5"/>
      <c r="M8" s="6">
        <f>M5*20</f>
        <v>56286.02067071871</v>
      </c>
    </row>
    <row r="9" spans="2:13" x14ac:dyDescent="0.25">
      <c r="D9" s="5">
        <f t="shared" ref="D9:L9" si="3">D7+D8</f>
        <v>400</v>
      </c>
      <c r="E9" s="5">
        <f t="shared" si="3"/>
        <v>459.99999999999994</v>
      </c>
      <c r="F9" s="5">
        <f t="shared" si="3"/>
        <v>528.99999999999989</v>
      </c>
      <c r="G9" s="5">
        <f t="shared" si="3"/>
        <v>608.3499999999998</v>
      </c>
      <c r="H9" s="5">
        <f t="shared" si="3"/>
        <v>699.60249999999974</v>
      </c>
      <c r="I9" s="5">
        <f t="shared" si="3"/>
        <v>804.54287499999964</v>
      </c>
      <c r="J9" s="5">
        <f t="shared" si="3"/>
        <v>925.22430624999947</v>
      </c>
      <c r="K9" s="5">
        <f t="shared" si="3"/>
        <v>1064.0079521874993</v>
      </c>
      <c r="L9" s="5">
        <f t="shared" si="3"/>
        <v>1223.6091450156241</v>
      </c>
      <c r="M9" s="5">
        <f>M7+M8</f>
        <v>57693.171187486674</v>
      </c>
    </row>
    <row r="10" spans="2:13" x14ac:dyDescent="0.25">
      <c r="D10" s="3">
        <f>XNPV(20%,D9:M9,D4:M4)</f>
        <v>16457.093106510674</v>
      </c>
    </row>
    <row r="12" spans="2:13" x14ac:dyDescent="0.25">
      <c r="D12">
        <f>2/3*30000</f>
        <v>20000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AUM</vt:lpstr>
      <vt:lpstr>DCF</vt:lpstr>
      <vt:lpstr>DDM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Deepank Kumar</dc:creator>
  <cp:lastModifiedBy>Deepank Kumar</cp:lastModifiedBy>
  <dcterms:created xsi:type="dcterms:W3CDTF">2018-08-08T08:27:48Z</dcterms:created>
  <dcterms:modified xsi:type="dcterms:W3CDTF">2018-09-19T17:16:08Z</dcterms:modified>
</cp:coreProperties>
</file>