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K14" i="2"/>
  <c r="K7"/>
  <c r="H34"/>
  <c r="G34"/>
  <c r="F34"/>
  <c r="E34"/>
  <c r="D34"/>
  <c r="H14"/>
  <c r="H8"/>
  <c r="F7"/>
  <c r="C7"/>
  <c r="C5"/>
  <c r="F4"/>
  <c r="C4"/>
  <c r="C14"/>
  <c r="D14"/>
  <c r="E14"/>
  <c r="F14"/>
  <c r="G14"/>
  <c r="K15"/>
  <c r="K6"/>
  <c r="D8"/>
  <c r="E8"/>
  <c r="F8"/>
  <c r="G8"/>
  <c r="C8"/>
  <c r="H15" l="1"/>
  <c r="H19" s="1"/>
  <c r="K16"/>
  <c r="E15"/>
  <c r="E16" s="1"/>
  <c r="F15"/>
  <c r="F19" s="1"/>
  <c r="F9"/>
  <c r="G15"/>
  <c r="G19" s="1"/>
  <c r="C15"/>
  <c r="D15"/>
  <c r="D19" s="1"/>
  <c r="C10"/>
  <c r="C9"/>
  <c r="H16" l="1"/>
  <c r="H23"/>
  <c r="H21"/>
  <c r="C16"/>
  <c r="C19"/>
  <c r="C23" s="1"/>
  <c r="C27" s="1"/>
  <c r="E19"/>
  <c r="E23" s="1"/>
  <c r="E27" s="1"/>
  <c r="F16"/>
  <c r="G16"/>
  <c r="D21"/>
  <c r="D23"/>
  <c r="D27" s="1"/>
  <c r="F23"/>
  <c r="F27" s="1"/>
  <c r="F20"/>
  <c r="F21"/>
  <c r="G21"/>
  <c r="G23"/>
  <c r="G27" s="1"/>
  <c r="D16"/>
  <c r="H26" l="1"/>
  <c r="H27"/>
  <c r="H24"/>
  <c r="C21"/>
  <c r="E21"/>
  <c r="C20"/>
  <c r="C26"/>
  <c r="C24"/>
  <c r="G24"/>
  <c r="G26"/>
  <c r="D26"/>
  <c r="D24"/>
  <c r="E24"/>
  <c r="E26"/>
  <c r="F24"/>
  <c r="F26"/>
  <c r="H30" l="1"/>
  <c r="H31" s="1"/>
  <c r="H29"/>
  <c r="F30"/>
  <c r="F29"/>
  <c r="D30"/>
  <c r="D31" s="1"/>
  <c r="D29"/>
  <c r="E29"/>
  <c r="E30"/>
  <c r="E31" s="1"/>
  <c r="G29"/>
  <c r="G30"/>
  <c r="G31" s="1"/>
  <c r="C30"/>
  <c r="C29"/>
  <c r="C33" l="1"/>
  <c r="C32"/>
  <c r="F31"/>
  <c r="F32"/>
  <c r="C31"/>
  <c r="C34"/>
</calcChain>
</file>

<file path=xl/sharedStrings.xml><?xml version="1.0" encoding="utf-8"?>
<sst xmlns="http://schemas.openxmlformats.org/spreadsheetml/2006/main" count="63" uniqueCount="48">
  <si>
    <t>Sales</t>
  </si>
  <si>
    <t>Total</t>
  </si>
  <si>
    <t>Inv changes</t>
  </si>
  <si>
    <t>Materials</t>
  </si>
  <si>
    <t>Total COGS</t>
  </si>
  <si>
    <t>Gross Profit</t>
  </si>
  <si>
    <t>Gross margin</t>
  </si>
  <si>
    <t>Employee cost</t>
  </si>
  <si>
    <t>EBITDA</t>
  </si>
  <si>
    <t>EBITDA margin</t>
  </si>
  <si>
    <t>D&amp;A</t>
  </si>
  <si>
    <t>EBIT</t>
  </si>
  <si>
    <t>EBIT margin</t>
  </si>
  <si>
    <t>Finance cost</t>
  </si>
  <si>
    <t>Coverage times</t>
  </si>
  <si>
    <t>EBT</t>
  </si>
  <si>
    <t>Tax</t>
  </si>
  <si>
    <t>Tax %</t>
  </si>
  <si>
    <t>EAT</t>
  </si>
  <si>
    <t>EAT margin</t>
  </si>
  <si>
    <t>Other income</t>
  </si>
  <si>
    <t>2QFY18</t>
  </si>
  <si>
    <t>Growth YoY</t>
  </si>
  <si>
    <t>Growth QoQ</t>
  </si>
  <si>
    <t>Other expense</t>
  </si>
  <si>
    <t>EPS reported</t>
  </si>
  <si>
    <t>Balance sheet</t>
  </si>
  <si>
    <t>PPE</t>
  </si>
  <si>
    <t>CWIP</t>
  </si>
  <si>
    <t>Intangible</t>
  </si>
  <si>
    <t>NFA</t>
  </si>
  <si>
    <t xml:space="preserve">Other LT </t>
  </si>
  <si>
    <t>Inventories</t>
  </si>
  <si>
    <t>Receivables</t>
  </si>
  <si>
    <t>Cash</t>
  </si>
  <si>
    <t>Bank</t>
  </si>
  <si>
    <t>Loans</t>
  </si>
  <si>
    <t>Others</t>
  </si>
  <si>
    <t>Total Assets</t>
  </si>
  <si>
    <t>Net worth</t>
  </si>
  <si>
    <t>TATAELXSI</t>
  </si>
  <si>
    <t>% oth income</t>
  </si>
  <si>
    <t>6MFY19</t>
  </si>
  <si>
    <t>6MFY18</t>
  </si>
  <si>
    <t>2QFY19</t>
  </si>
  <si>
    <t>1QFY19</t>
  </si>
  <si>
    <t>&gt;</t>
  </si>
  <si>
    <t>FY17-19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</si>
</sst>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6" fillId="0" borderId="0" xfId="0" applyFont="1"/>
    <xf numFmtId="0" fontId="0" fillId="0" borderId="11" xfId="0" applyBorder="1"/>
    <xf numFmtId="0" fontId="16" fillId="0" borderId="11" xfId="0" applyFont="1" applyBorder="1"/>
    <xf numFmtId="0" fontId="18" fillId="33" borderId="11" xfId="0" applyFont="1" applyFill="1" applyBorder="1"/>
    <xf numFmtId="0" fontId="16" fillId="0" borderId="11" xfId="0" applyFont="1" applyFill="1" applyBorder="1"/>
    <xf numFmtId="0" fontId="18" fillId="33" borderId="12" xfId="0" applyFont="1" applyFill="1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6" fillId="0" borderId="13" xfId="0" applyFont="1" applyBorder="1"/>
    <xf numFmtId="0" fontId="16" fillId="0" borderId="0" xfId="0" applyFont="1" applyBorder="1"/>
    <xf numFmtId="0" fontId="16" fillId="0" borderId="14" xfId="0" applyFont="1" applyBorder="1"/>
    <xf numFmtId="9" fontId="19" fillId="33" borderId="13" xfId="2" applyFont="1" applyFill="1" applyBorder="1"/>
    <xf numFmtId="0" fontId="19" fillId="33" borderId="0" xfId="0" applyFont="1" applyFill="1" applyBorder="1"/>
    <xf numFmtId="0" fontId="19" fillId="33" borderId="14" xfId="0" applyFont="1" applyFill="1" applyBorder="1"/>
    <xf numFmtId="9" fontId="19" fillId="33" borderId="0" xfId="2" applyFont="1" applyFill="1" applyBorder="1"/>
    <xf numFmtId="9" fontId="19" fillId="33" borderId="14" xfId="2" applyFont="1" applyFill="1" applyBorder="1"/>
    <xf numFmtId="164" fontId="19" fillId="33" borderId="13" xfId="0" applyNumberFormat="1" applyFont="1" applyFill="1" applyBorder="1"/>
    <xf numFmtId="164" fontId="19" fillId="33" borderId="0" xfId="0" applyNumberFormat="1" applyFont="1" applyFill="1" applyBorder="1"/>
    <xf numFmtId="164" fontId="19" fillId="33" borderId="14" xfId="0" applyNumberFormat="1" applyFont="1" applyFill="1" applyBorder="1"/>
    <xf numFmtId="0" fontId="16" fillId="33" borderId="14" xfId="0" applyFont="1" applyFill="1" applyBorder="1"/>
    <xf numFmtId="0" fontId="19" fillId="33" borderId="13" xfId="0" applyFont="1" applyFill="1" applyBorder="1"/>
    <xf numFmtId="0" fontId="0" fillId="33" borderId="10" xfId="0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16" fillId="33" borderId="0" xfId="0" applyFont="1" applyFill="1" applyBorder="1"/>
    <xf numFmtId="14" fontId="16" fillId="33" borderId="0" xfId="0" applyNumberFormat="1" applyFont="1" applyFill="1" applyBorder="1"/>
    <xf numFmtId="43" fontId="0" fillId="0" borderId="13" xfId="1" applyFont="1" applyBorder="1"/>
    <xf numFmtId="43" fontId="0" fillId="0" borderId="0" xfId="1" applyFont="1" applyBorder="1"/>
    <xf numFmtId="43" fontId="0" fillId="0" borderId="14" xfId="1" applyFont="1" applyBorder="1"/>
    <xf numFmtId="43" fontId="16" fillId="0" borderId="13" xfId="1" applyFont="1" applyFill="1" applyBorder="1"/>
    <xf numFmtId="43" fontId="16" fillId="0" borderId="0" xfId="1" applyFont="1" applyFill="1" applyBorder="1"/>
    <xf numFmtId="43" fontId="16" fillId="0" borderId="14" xfId="1" applyFont="1" applyFill="1" applyBorder="1"/>
    <xf numFmtId="43" fontId="16" fillId="0" borderId="13" xfId="1" applyFont="1" applyBorder="1"/>
    <xf numFmtId="43" fontId="16" fillId="0" borderId="0" xfId="1" applyFont="1" applyBorder="1"/>
    <xf numFmtId="43" fontId="16" fillId="0" borderId="14" xfId="1" applyFont="1" applyBorder="1"/>
    <xf numFmtId="43" fontId="19" fillId="33" borderId="15" xfId="1" applyFont="1" applyFill="1" applyBorder="1"/>
    <xf numFmtId="43" fontId="19" fillId="33" borderId="16" xfId="1" applyFont="1" applyFill="1" applyBorder="1"/>
    <xf numFmtId="43" fontId="19" fillId="33" borderId="17" xfId="1" applyFont="1" applyFill="1" applyBorder="1"/>
    <xf numFmtId="9" fontId="19" fillId="0" borderId="13" xfId="2" applyFont="1" applyFill="1" applyBorder="1"/>
    <xf numFmtId="0" fontId="19" fillId="0" borderId="0" xfId="0" applyFont="1" applyFill="1" applyBorder="1"/>
    <xf numFmtId="0" fontId="19" fillId="0" borderId="14" xfId="0" applyFont="1" applyFill="1" applyBorder="1"/>
    <xf numFmtId="43" fontId="0" fillId="0" borderId="0" xfId="1" applyFont="1" applyFill="1" applyBorder="1"/>
    <xf numFmtId="9" fontId="19" fillId="0" borderId="13" xfId="2" applyFont="1" applyBorder="1"/>
    <xf numFmtId="0" fontId="19" fillId="0" borderId="11" xfId="0" applyFont="1" applyBorder="1"/>
    <xf numFmtId="0" fontId="0" fillId="0" borderId="0" xfId="0" applyAlignment="1">
      <alignment horizontal="center"/>
    </xf>
    <xf numFmtId="9" fontId="19" fillId="0" borderId="0" xfId="2" applyFont="1" applyBorder="1"/>
    <xf numFmtId="9" fontId="19" fillId="0" borderId="14" xfId="2" applyFont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showGridLines="0" tabSelected="1" workbookViewId="0">
      <selection activeCell="J9" sqref="J9"/>
    </sheetView>
  </sheetViews>
  <sheetFormatPr defaultRowHeight="15"/>
  <cols>
    <col min="2" max="2" width="14.85546875" bestFit="1" customWidth="1"/>
    <col min="3" max="7" width="10.5703125" bestFit="1" customWidth="1"/>
    <col min="8" max="8" width="10.5703125" customWidth="1"/>
  </cols>
  <sheetData>
    <row r="1" spans="1:13">
      <c r="B1" s="1" t="s">
        <v>40</v>
      </c>
      <c r="M1" s="44"/>
    </row>
    <row r="2" spans="1:13">
      <c r="B2" s="23"/>
      <c r="C2" s="24" t="s">
        <v>44</v>
      </c>
      <c r="D2" s="25" t="s">
        <v>45</v>
      </c>
      <c r="E2" s="26" t="s">
        <v>21</v>
      </c>
      <c r="F2" s="24" t="s">
        <v>42</v>
      </c>
      <c r="G2" s="26" t="s">
        <v>43</v>
      </c>
      <c r="H2" s="26" t="s">
        <v>47</v>
      </c>
      <c r="J2" s="27" t="s">
        <v>26</v>
      </c>
      <c r="K2" s="28" t="s">
        <v>44</v>
      </c>
    </row>
    <row r="3" spans="1:13">
      <c r="A3" s="47" t="s">
        <v>46</v>
      </c>
      <c r="B3" s="2" t="s">
        <v>0</v>
      </c>
      <c r="C3" s="29">
        <v>402.78</v>
      </c>
      <c r="D3" s="30">
        <v>382.03</v>
      </c>
      <c r="E3" s="31">
        <v>342.15</v>
      </c>
      <c r="F3" s="29">
        <v>784.81</v>
      </c>
      <c r="G3" s="31">
        <v>665.38</v>
      </c>
      <c r="H3" s="31">
        <v>1386.29</v>
      </c>
      <c r="J3" t="s">
        <v>27</v>
      </c>
      <c r="K3">
        <v>82.36</v>
      </c>
    </row>
    <row r="4" spans="1:13">
      <c r="A4" s="47"/>
      <c r="B4" s="4" t="s">
        <v>22</v>
      </c>
      <c r="C4" s="13">
        <f>C3/E3-1</f>
        <v>0.1772029811486191</v>
      </c>
      <c r="D4" s="14"/>
      <c r="E4" s="15"/>
      <c r="F4" s="13">
        <f>F3/G3-1</f>
        <v>0.17949141843758443</v>
      </c>
      <c r="G4" s="21"/>
      <c r="H4" s="21"/>
      <c r="J4" t="s">
        <v>28</v>
      </c>
      <c r="K4">
        <v>1.85</v>
      </c>
    </row>
    <row r="5" spans="1:13">
      <c r="A5" s="47"/>
      <c r="B5" s="4" t="s">
        <v>23</v>
      </c>
      <c r="C5" s="13">
        <f>C3/D3-1</f>
        <v>5.431510614349655E-2</v>
      </c>
      <c r="D5" s="14"/>
      <c r="E5" s="15"/>
      <c r="F5" s="22"/>
      <c r="G5" s="21"/>
      <c r="H5" s="21"/>
      <c r="J5" t="s">
        <v>29</v>
      </c>
      <c r="K5">
        <v>12.25</v>
      </c>
    </row>
    <row r="6" spans="1:13">
      <c r="A6" s="47" t="s">
        <v>46</v>
      </c>
      <c r="B6" s="2" t="s">
        <v>20</v>
      </c>
      <c r="C6" s="29">
        <v>23.31</v>
      </c>
      <c r="D6" s="30">
        <v>7.84</v>
      </c>
      <c r="E6" s="31">
        <v>8.8800000000000008</v>
      </c>
      <c r="F6" s="29">
        <v>31.16</v>
      </c>
      <c r="G6" s="31">
        <v>16.809999999999999</v>
      </c>
      <c r="H6" s="31">
        <v>43.24</v>
      </c>
      <c r="J6" s="1" t="s">
        <v>30</v>
      </c>
      <c r="K6" s="1">
        <f>SUM(K3:K5)</f>
        <v>96.46</v>
      </c>
    </row>
    <row r="7" spans="1:13">
      <c r="A7" s="47"/>
      <c r="B7" s="46" t="s">
        <v>22</v>
      </c>
      <c r="C7" s="41">
        <f>C6/E6-1</f>
        <v>1.6249999999999996</v>
      </c>
      <c r="D7" s="42"/>
      <c r="E7" s="43"/>
      <c r="F7" s="41">
        <f>F6/G6-1</f>
        <v>0.85365853658536595</v>
      </c>
      <c r="G7" s="31"/>
      <c r="H7" s="31"/>
      <c r="J7" t="s">
        <v>31</v>
      </c>
      <c r="K7">
        <f>(1358+620+295+1119)/100</f>
        <v>33.92</v>
      </c>
    </row>
    <row r="8" spans="1:13">
      <c r="A8" s="47"/>
      <c r="B8" s="3" t="s">
        <v>1</v>
      </c>
      <c r="C8" s="10">
        <f>C3+C6</f>
        <v>426.09</v>
      </c>
      <c r="D8" s="11">
        <f t="shared" ref="D8:H8" si="0">D3+D6</f>
        <v>389.86999999999995</v>
      </c>
      <c r="E8" s="12">
        <f t="shared" si="0"/>
        <v>351.03</v>
      </c>
      <c r="F8" s="10">
        <f t="shared" si="0"/>
        <v>815.96999999999991</v>
      </c>
      <c r="G8" s="12">
        <f t="shared" si="0"/>
        <v>682.18999999999994</v>
      </c>
      <c r="H8" s="12">
        <f t="shared" si="0"/>
        <v>1429.53</v>
      </c>
    </row>
    <row r="9" spans="1:13">
      <c r="A9" s="47"/>
      <c r="B9" s="4" t="s">
        <v>22</v>
      </c>
      <c r="C9" s="13">
        <f>C8/E8-1</f>
        <v>0.2138278779591487</v>
      </c>
      <c r="D9" s="14"/>
      <c r="E9" s="15"/>
      <c r="F9" s="13">
        <f>F8/G8-1</f>
        <v>0.19610372476875937</v>
      </c>
      <c r="G9" s="21"/>
      <c r="H9" s="21"/>
      <c r="J9" t="s">
        <v>32</v>
      </c>
      <c r="K9">
        <v>0</v>
      </c>
    </row>
    <row r="10" spans="1:13">
      <c r="A10" s="47"/>
      <c r="B10" s="4" t="s">
        <v>23</v>
      </c>
      <c r="C10" s="13">
        <f>C8/D8-1</f>
        <v>9.2902762459281307E-2</v>
      </c>
      <c r="D10" s="14"/>
      <c r="E10" s="15"/>
      <c r="F10" s="22"/>
      <c r="G10" s="21"/>
      <c r="H10" s="21"/>
      <c r="J10" t="s">
        <v>33</v>
      </c>
      <c r="K10">
        <v>343.15</v>
      </c>
    </row>
    <row r="11" spans="1:13">
      <c r="A11" s="47"/>
      <c r="B11" s="2"/>
      <c r="C11" s="7"/>
      <c r="D11" s="8"/>
      <c r="E11" s="9"/>
      <c r="F11" s="7"/>
      <c r="G11" s="9"/>
      <c r="H11" s="9"/>
      <c r="J11" t="s">
        <v>34</v>
      </c>
      <c r="K11">
        <v>77.3</v>
      </c>
    </row>
    <row r="12" spans="1:13">
      <c r="A12" s="47" t="s">
        <v>46</v>
      </c>
      <c r="B12" s="2" t="s">
        <v>3</v>
      </c>
      <c r="C12" s="29">
        <v>22.56</v>
      </c>
      <c r="D12" s="30">
        <v>22.84</v>
      </c>
      <c r="E12" s="31">
        <v>20.8</v>
      </c>
      <c r="F12" s="29">
        <v>45.41</v>
      </c>
      <c r="G12" s="31">
        <v>40.01</v>
      </c>
      <c r="H12" s="31">
        <v>77.28</v>
      </c>
      <c r="J12" t="s">
        <v>35</v>
      </c>
      <c r="K12">
        <v>329.97</v>
      </c>
    </row>
    <row r="13" spans="1:13">
      <c r="A13" s="47" t="s">
        <v>46</v>
      </c>
      <c r="B13" s="2" t="s">
        <v>2</v>
      </c>
      <c r="C13" s="29"/>
      <c r="D13" s="30"/>
      <c r="E13" s="31">
        <v>8.5699999999999998E-2</v>
      </c>
      <c r="F13" s="29"/>
      <c r="G13" s="31"/>
      <c r="H13" s="31"/>
      <c r="J13" t="s">
        <v>36</v>
      </c>
      <c r="K13">
        <v>0.95</v>
      </c>
    </row>
    <row r="14" spans="1:13">
      <c r="A14" s="47"/>
      <c r="B14" s="2" t="s">
        <v>4</v>
      </c>
      <c r="C14" s="29">
        <f>SUM(C12:C13)</f>
        <v>22.56</v>
      </c>
      <c r="D14" s="30">
        <f t="shared" ref="D14:H14" si="1">SUM(D12:D13)</f>
        <v>22.84</v>
      </c>
      <c r="E14" s="31">
        <f t="shared" si="1"/>
        <v>20.8857</v>
      </c>
      <c r="F14" s="29">
        <f t="shared" si="1"/>
        <v>45.41</v>
      </c>
      <c r="G14" s="31">
        <f t="shared" si="1"/>
        <v>40.01</v>
      </c>
      <c r="H14" s="31">
        <f t="shared" si="1"/>
        <v>77.28</v>
      </c>
      <c r="J14" t="s">
        <v>37</v>
      </c>
      <c r="K14">
        <f>(7108+6851)/100</f>
        <v>139.59</v>
      </c>
    </row>
    <row r="15" spans="1:13">
      <c r="A15" s="47"/>
      <c r="B15" s="5" t="s">
        <v>5</v>
      </c>
      <c r="C15" s="32">
        <f>C8-C14</f>
        <v>403.53</v>
      </c>
      <c r="D15" s="33">
        <f t="shared" ref="D15:H15" si="2">D8-D14</f>
        <v>367.03</v>
      </c>
      <c r="E15" s="34">
        <f t="shared" si="2"/>
        <v>330.14429999999999</v>
      </c>
      <c r="F15" s="32">
        <f t="shared" si="2"/>
        <v>770.56</v>
      </c>
      <c r="G15" s="34">
        <f t="shared" si="2"/>
        <v>642.17999999999995</v>
      </c>
      <c r="H15" s="34">
        <f t="shared" si="2"/>
        <v>1352.25</v>
      </c>
      <c r="K15" s="1">
        <f>SUM(K9:K14)</f>
        <v>890.96000000000015</v>
      </c>
    </row>
    <row r="16" spans="1:13">
      <c r="A16" s="47"/>
      <c r="B16" s="4" t="s">
        <v>6</v>
      </c>
      <c r="C16" s="13">
        <f>C15/C8</f>
        <v>0.94705343941420828</v>
      </c>
      <c r="D16" s="16">
        <f t="shared" ref="D16:H16" si="3">D15/D8</f>
        <v>0.94141636955908381</v>
      </c>
      <c r="E16" s="17">
        <f t="shared" si="3"/>
        <v>0.94050166652422873</v>
      </c>
      <c r="F16" s="13">
        <f t="shared" si="3"/>
        <v>0.9443484441829969</v>
      </c>
      <c r="G16" s="17">
        <f t="shared" si="3"/>
        <v>0.94135065011213881</v>
      </c>
      <c r="H16" s="17">
        <f t="shared" si="3"/>
        <v>0.94594027407609493</v>
      </c>
      <c r="J16" s="1" t="s">
        <v>38</v>
      </c>
      <c r="K16" s="1">
        <f>K6+K7+K15</f>
        <v>1021.3400000000001</v>
      </c>
    </row>
    <row r="17" spans="1:11">
      <c r="A17" s="47" t="s">
        <v>46</v>
      </c>
      <c r="B17" s="2" t="s">
        <v>7</v>
      </c>
      <c r="C17" s="29">
        <v>214.32</v>
      </c>
      <c r="D17" s="30">
        <v>196.22</v>
      </c>
      <c r="E17" s="31">
        <v>186.43</v>
      </c>
      <c r="F17" s="29">
        <v>410.54</v>
      </c>
      <c r="G17" s="31">
        <v>364.28</v>
      </c>
      <c r="H17" s="31">
        <v>748.74</v>
      </c>
    </row>
    <row r="18" spans="1:11">
      <c r="A18" s="47" t="s">
        <v>46</v>
      </c>
      <c r="B18" s="2" t="s">
        <v>24</v>
      </c>
      <c r="C18" s="29">
        <v>59.17</v>
      </c>
      <c r="D18" s="30">
        <v>56.45</v>
      </c>
      <c r="E18" s="31">
        <v>50.82</v>
      </c>
      <c r="F18" s="29">
        <v>115.62</v>
      </c>
      <c r="G18" s="31">
        <v>103.65</v>
      </c>
      <c r="H18" s="31">
        <v>214.25</v>
      </c>
      <c r="J18" t="s">
        <v>39</v>
      </c>
      <c r="K18">
        <v>806.75</v>
      </c>
    </row>
    <row r="19" spans="1:11">
      <c r="A19" s="47"/>
      <c r="B19" s="3" t="s">
        <v>8</v>
      </c>
      <c r="C19" s="35">
        <f>C15-C17-C18</f>
        <v>130.03999999999996</v>
      </c>
      <c r="D19" s="36">
        <f t="shared" ref="D19:H19" si="4">D15-D17-D18</f>
        <v>114.35999999999997</v>
      </c>
      <c r="E19" s="37">
        <f t="shared" si="4"/>
        <v>92.894299999999987</v>
      </c>
      <c r="F19" s="35">
        <f t="shared" si="4"/>
        <v>244.39999999999992</v>
      </c>
      <c r="G19" s="37">
        <f t="shared" si="4"/>
        <v>174.24999999999997</v>
      </c>
      <c r="H19" s="37">
        <f t="shared" si="4"/>
        <v>389.26</v>
      </c>
    </row>
    <row r="20" spans="1:11">
      <c r="A20" s="47"/>
      <c r="B20" s="4" t="s">
        <v>22</v>
      </c>
      <c r="C20" s="13">
        <f>C19/E19-1</f>
        <v>0.39987060562381105</v>
      </c>
      <c r="D20" s="14"/>
      <c r="E20" s="15"/>
      <c r="F20" s="13">
        <f>F19/G19-1</f>
        <v>0.40258249641319921</v>
      </c>
      <c r="G20" s="21"/>
      <c r="H20" s="21"/>
    </row>
    <row r="21" spans="1:11">
      <c r="A21" s="47"/>
      <c r="B21" s="4" t="s">
        <v>9</v>
      </c>
      <c r="C21" s="13">
        <f>C19/C8</f>
        <v>0.30519373841207248</v>
      </c>
      <c r="D21" s="16">
        <f t="shared" ref="D21:H21" si="5">D19/D8</f>
        <v>0.29332854541257336</v>
      </c>
      <c r="E21" s="17">
        <f t="shared" si="5"/>
        <v>0.2646335071076546</v>
      </c>
      <c r="F21" s="13">
        <f t="shared" si="5"/>
        <v>0.29952081571626399</v>
      </c>
      <c r="G21" s="17">
        <f t="shared" si="5"/>
        <v>0.25542737360559375</v>
      </c>
      <c r="H21" s="17">
        <f t="shared" si="5"/>
        <v>0.27229928717830337</v>
      </c>
    </row>
    <row r="22" spans="1:11">
      <c r="A22" s="47" t="s">
        <v>46</v>
      </c>
      <c r="B22" s="2" t="s">
        <v>10</v>
      </c>
      <c r="C22" s="29">
        <v>6.08</v>
      </c>
      <c r="D22" s="30">
        <v>6.1</v>
      </c>
      <c r="E22" s="31">
        <v>6.44</v>
      </c>
      <c r="F22" s="29">
        <v>12.18</v>
      </c>
      <c r="G22" s="31">
        <v>12.92</v>
      </c>
      <c r="H22" s="31">
        <v>25.35</v>
      </c>
    </row>
    <row r="23" spans="1:11">
      <c r="A23" s="47"/>
      <c r="B23" s="3" t="s">
        <v>11</v>
      </c>
      <c r="C23" s="10">
        <f>C19-C22</f>
        <v>123.95999999999997</v>
      </c>
      <c r="D23" s="11">
        <f t="shared" ref="D23:H23" si="6">D19-D22</f>
        <v>108.25999999999998</v>
      </c>
      <c r="E23" s="12">
        <f t="shared" si="6"/>
        <v>86.454299999999989</v>
      </c>
      <c r="F23" s="10">
        <f t="shared" si="6"/>
        <v>232.21999999999991</v>
      </c>
      <c r="G23" s="12">
        <f t="shared" si="6"/>
        <v>161.32999999999998</v>
      </c>
      <c r="H23" s="12">
        <f t="shared" si="6"/>
        <v>363.90999999999997</v>
      </c>
    </row>
    <row r="24" spans="1:11">
      <c r="A24" s="47"/>
      <c r="B24" s="4" t="s">
        <v>12</v>
      </c>
      <c r="C24" s="13">
        <f>C23/C8</f>
        <v>0.2909244525804407</v>
      </c>
      <c r="D24" s="16">
        <f t="shared" ref="D24:H24" si="7">D23/D8</f>
        <v>0.27768230435786284</v>
      </c>
      <c r="E24" s="17">
        <f t="shared" si="7"/>
        <v>0.24628749679514569</v>
      </c>
      <c r="F24" s="13">
        <f t="shared" si="7"/>
        <v>0.28459379634055165</v>
      </c>
      <c r="G24" s="17">
        <f t="shared" si="7"/>
        <v>0.23648836834313022</v>
      </c>
      <c r="H24" s="17">
        <f t="shared" si="7"/>
        <v>0.25456618608913417</v>
      </c>
    </row>
    <row r="25" spans="1:11">
      <c r="A25" s="47" t="s">
        <v>46</v>
      </c>
      <c r="B25" s="2" t="s">
        <v>13</v>
      </c>
      <c r="C25" s="29">
        <v>0</v>
      </c>
      <c r="D25" s="30">
        <v>0</v>
      </c>
      <c r="E25" s="31">
        <v>0</v>
      </c>
      <c r="F25" s="29">
        <v>0</v>
      </c>
      <c r="G25" s="31">
        <v>0</v>
      </c>
      <c r="H25" s="31">
        <v>0</v>
      </c>
    </row>
    <row r="26" spans="1:11">
      <c r="A26" s="47"/>
      <c r="B26" s="4" t="s">
        <v>14</v>
      </c>
      <c r="C26" s="18" t="e">
        <f>C23/C25</f>
        <v>#DIV/0!</v>
      </c>
      <c r="D26" s="19" t="e">
        <f t="shared" ref="D26:H26" si="8">D23/D25</f>
        <v>#DIV/0!</v>
      </c>
      <c r="E26" s="20" t="e">
        <f t="shared" si="8"/>
        <v>#DIV/0!</v>
      </c>
      <c r="F26" s="18" t="e">
        <f t="shared" si="8"/>
        <v>#DIV/0!</v>
      </c>
      <c r="G26" s="20" t="e">
        <f t="shared" si="8"/>
        <v>#DIV/0!</v>
      </c>
      <c r="H26" s="20" t="e">
        <f t="shared" si="8"/>
        <v>#DIV/0!</v>
      </c>
    </row>
    <row r="27" spans="1:11">
      <c r="A27" s="47"/>
      <c r="B27" s="2" t="s">
        <v>15</v>
      </c>
      <c r="C27" s="29">
        <f>C23-C25</f>
        <v>123.95999999999997</v>
      </c>
      <c r="D27" s="30">
        <f t="shared" ref="D27:H27" si="9">D23-D25</f>
        <v>108.25999999999998</v>
      </c>
      <c r="E27" s="31">
        <f t="shared" si="9"/>
        <v>86.454299999999989</v>
      </c>
      <c r="F27" s="29">
        <f t="shared" si="9"/>
        <v>232.21999999999991</v>
      </c>
      <c r="G27" s="31">
        <f t="shared" si="9"/>
        <v>161.32999999999998</v>
      </c>
      <c r="H27" s="31">
        <f t="shared" si="9"/>
        <v>363.90999999999997</v>
      </c>
    </row>
    <row r="28" spans="1:11">
      <c r="A28" s="47" t="s">
        <v>46</v>
      </c>
      <c r="B28" s="2" t="s">
        <v>16</v>
      </c>
      <c r="C28" s="29">
        <v>41.77</v>
      </c>
      <c r="D28" s="30">
        <v>37.76</v>
      </c>
      <c r="E28" s="31">
        <v>29.2</v>
      </c>
      <c r="F28" s="29">
        <v>79.53</v>
      </c>
      <c r="G28" s="31">
        <v>54.33</v>
      </c>
      <c r="H28" s="31">
        <v>123.86</v>
      </c>
    </row>
    <row r="29" spans="1:11">
      <c r="A29" s="47"/>
      <c r="B29" s="4" t="s">
        <v>17</v>
      </c>
      <c r="C29" s="13">
        <f>C28/C27</f>
        <v>0.33696353662471779</v>
      </c>
      <c r="D29" s="16">
        <f t="shared" ref="D29:H29" si="10">D28/D27</f>
        <v>0.34878995012008135</v>
      </c>
      <c r="E29" s="17">
        <f t="shared" si="10"/>
        <v>0.33775069603247038</v>
      </c>
      <c r="F29" s="13">
        <f t="shared" si="10"/>
        <v>0.34247696150202406</v>
      </c>
      <c r="G29" s="17">
        <f t="shared" si="10"/>
        <v>0.33676315626355918</v>
      </c>
      <c r="H29" s="17">
        <f t="shared" si="10"/>
        <v>0.34035887994284303</v>
      </c>
    </row>
    <row r="30" spans="1:11">
      <c r="A30" s="47"/>
      <c r="B30" s="2" t="s">
        <v>18</v>
      </c>
      <c r="C30" s="29">
        <f>C27-C28</f>
        <v>82.189999999999969</v>
      </c>
      <c r="D30" s="30">
        <f t="shared" ref="D30:H30" si="11">D27-D28</f>
        <v>70.499999999999972</v>
      </c>
      <c r="E30" s="31">
        <f t="shared" si="11"/>
        <v>57.254299999999986</v>
      </c>
      <c r="F30" s="29">
        <f t="shared" si="11"/>
        <v>152.68999999999991</v>
      </c>
      <c r="G30" s="31">
        <f t="shared" si="11"/>
        <v>106.99999999999999</v>
      </c>
      <c r="H30" s="31">
        <f t="shared" si="11"/>
        <v>240.04999999999995</v>
      </c>
    </row>
    <row r="31" spans="1:11">
      <c r="A31" s="47"/>
      <c r="B31" s="4" t="s">
        <v>19</v>
      </c>
      <c r="C31" s="13">
        <f>C30/C8</f>
        <v>0.19289352014832542</v>
      </c>
      <c r="D31" s="16">
        <f>D30/D8</f>
        <v>0.18082950727165462</v>
      </c>
      <c r="E31" s="17">
        <f>E30/E8</f>
        <v>0.16310372332849041</v>
      </c>
      <c r="F31" s="13">
        <f>F30/F8</f>
        <v>0.18712697770751366</v>
      </c>
      <c r="G31" s="17">
        <f>G30/G8</f>
        <v>0.15684779900027851</v>
      </c>
      <c r="H31" s="17">
        <f>H30/H8</f>
        <v>0.16792232412051511</v>
      </c>
    </row>
    <row r="32" spans="1:11">
      <c r="A32" s="47"/>
      <c r="B32" s="4" t="s">
        <v>22</v>
      </c>
      <c r="C32" s="13">
        <f>C30/E30-1</f>
        <v>0.43552536665368335</v>
      </c>
      <c r="D32" s="14"/>
      <c r="E32" s="15"/>
      <c r="F32" s="13">
        <f>F30/G30-1</f>
        <v>0.42700934579439198</v>
      </c>
      <c r="G32" s="21"/>
      <c r="H32" s="21"/>
    </row>
    <row r="33" spans="1:8">
      <c r="A33" s="47"/>
      <c r="B33" s="4" t="s">
        <v>23</v>
      </c>
      <c r="C33" s="13">
        <f>C30/D30-1</f>
        <v>0.16581560283687957</v>
      </c>
      <c r="D33" s="14"/>
      <c r="E33" s="15"/>
      <c r="F33" s="22"/>
      <c r="G33" s="21"/>
      <c r="H33" s="21"/>
    </row>
    <row r="34" spans="1:8">
      <c r="A34" s="47"/>
      <c r="B34" s="46" t="s">
        <v>41</v>
      </c>
      <c r="C34" s="45">
        <f>C6/C30</f>
        <v>0.28361114490813977</v>
      </c>
      <c r="D34" s="48">
        <f t="shared" ref="D34:H34" si="12">D6/D30</f>
        <v>0.11120567375886529</v>
      </c>
      <c r="E34" s="49">
        <f t="shared" si="12"/>
        <v>0.15509752105955366</v>
      </c>
      <c r="F34" s="45">
        <f t="shared" si="12"/>
        <v>0.20407361320322234</v>
      </c>
      <c r="G34" s="49">
        <f t="shared" si="12"/>
        <v>0.15710280373831775</v>
      </c>
      <c r="H34" s="49">
        <f t="shared" si="12"/>
        <v>0.18012913976254952</v>
      </c>
    </row>
    <row r="35" spans="1:8">
      <c r="A35" s="47"/>
      <c r="B35" s="2"/>
      <c r="C35" s="29"/>
      <c r="D35" s="30"/>
      <c r="E35" s="31"/>
      <c r="F35" s="29"/>
      <c r="G35" s="31"/>
      <c r="H35" s="31"/>
    </row>
    <row r="36" spans="1:8">
      <c r="A36" s="47"/>
      <c r="B36" s="6" t="s">
        <v>25</v>
      </c>
      <c r="C36" s="38">
        <v>13.2</v>
      </c>
      <c r="D36" s="39">
        <v>11.32</v>
      </c>
      <c r="E36" s="40">
        <v>9.19</v>
      </c>
      <c r="F36" s="38">
        <v>24.52</v>
      </c>
      <c r="G36" s="40">
        <v>17.18</v>
      </c>
      <c r="H36" s="40">
        <v>38.54</v>
      </c>
    </row>
    <row r="37" spans="1:8">
      <c r="A37" s="47"/>
    </row>
    <row r="38" spans="1:8">
      <c r="A38" s="47"/>
    </row>
    <row r="39" spans="1:8">
      <c r="A39" s="47"/>
    </row>
    <row r="40" spans="1:8">
      <c r="A40" s="47"/>
    </row>
    <row r="41" spans="1:8">
      <c r="A41" s="47"/>
    </row>
    <row r="42" spans="1:8">
      <c r="A42" s="47"/>
    </row>
    <row r="43" spans="1:8">
      <c r="A43" s="47"/>
    </row>
    <row r="44" spans="1:8">
      <c r="A44" s="47"/>
    </row>
    <row r="45" spans="1:8">
      <c r="A45" s="47"/>
    </row>
    <row r="46" spans="1:8">
      <c r="A46" s="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 Shah</dc:creator>
  <cp:lastModifiedBy>Amil Shah</cp:lastModifiedBy>
  <dcterms:created xsi:type="dcterms:W3CDTF">2017-12-09T09:13:37Z</dcterms:created>
  <dcterms:modified xsi:type="dcterms:W3CDTF">2018-10-08T10:33:52Z</dcterms:modified>
</cp:coreProperties>
</file>