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ganesan\Downloads\"/>
    </mc:Choice>
  </mc:AlternateContent>
  <bookViews>
    <workbookView xWindow="0" yWindow="0" windowWidth="15330" windowHeight="7470" tabRatio="500"/>
  </bookViews>
  <sheets>
    <sheet name="Conservative Estimates" sheetId="1" r:id="rId1"/>
    <sheet name="Realistic Estimate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D11" i="2"/>
  <c r="D12" i="2"/>
  <c r="E12" i="2"/>
  <c r="F12" i="2"/>
  <c r="G11" i="2"/>
  <c r="G12" i="2"/>
  <c r="H12" i="2"/>
  <c r="B13" i="2"/>
  <c r="D13" i="2"/>
  <c r="E13" i="2"/>
  <c r="F13" i="2"/>
  <c r="G13" i="2"/>
  <c r="H13" i="2"/>
  <c r="B14" i="2"/>
  <c r="D14" i="2"/>
  <c r="E14" i="2"/>
  <c r="F14" i="2"/>
  <c r="G14" i="2"/>
  <c r="H14" i="2"/>
  <c r="B15" i="2"/>
  <c r="D15" i="2"/>
  <c r="E15" i="2"/>
  <c r="F15" i="2"/>
  <c r="G15" i="2"/>
  <c r="H15" i="2"/>
  <c r="B16" i="2"/>
  <c r="D16" i="2"/>
  <c r="E16" i="2"/>
  <c r="F16" i="2"/>
  <c r="G16" i="2"/>
  <c r="H16" i="2"/>
  <c r="B17" i="2"/>
  <c r="D17" i="2"/>
  <c r="E17" i="2"/>
  <c r="F17" i="2"/>
  <c r="G17" i="2"/>
  <c r="H17" i="2"/>
  <c r="B18" i="2"/>
  <c r="D18" i="2"/>
  <c r="E18" i="2"/>
  <c r="F18" i="2"/>
  <c r="G18" i="2"/>
  <c r="H18" i="2"/>
  <c r="B19" i="2"/>
  <c r="D19" i="2"/>
  <c r="E19" i="2"/>
  <c r="F19" i="2"/>
  <c r="G19" i="2"/>
  <c r="H19" i="2"/>
  <c r="B20" i="2"/>
  <c r="D20" i="2"/>
  <c r="E20" i="2"/>
  <c r="F20" i="2"/>
  <c r="G20" i="2"/>
  <c r="H20" i="2"/>
  <c r="E11" i="2"/>
  <c r="F11" i="2"/>
  <c r="H11" i="2"/>
  <c r="F22" i="2"/>
  <c r="I20" i="2"/>
  <c r="I11" i="2"/>
  <c r="I22" i="2"/>
  <c r="H22" i="2"/>
  <c r="I19" i="2"/>
  <c r="I18" i="2"/>
  <c r="I17" i="2"/>
  <c r="I16" i="2"/>
  <c r="I15" i="2"/>
  <c r="I14" i="2"/>
  <c r="I13" i="2"/>
  <c r="I12" i="2"/>
  <c r="G11" i="1"/>
  <c r="G12" i="1"/>
  <c r="G13" i="1"/>
  <c r="G14" i="1"/>
  <c r="G15" i="1"/>
  <c r="G16" i="1"/>
  <c r="G17" i="1"/>
  <c r="G18" i="1"/>
  <c r="G19" i="1"/>
  <c r="G20" i="1"/>
  <c r="D11" i="1"/>
  <c r="D12" i="1"/>
  <c r="D13" i="1"/>
  <c r="D14" i="1"/>
  <c r="D15" i="1"/>
  <c r="D16" i="1"/>
  <c r="D17" i="1"/>
  <c r="D18" i="1"/>
  <c r="D19" i="1"/>
  <c r="D20" i="1"/>
  <c r="B12" i="1"/>
  <c r="B13" i="1"/>
  <c r="B14" i="1"/>
  <c r="B15" i="1"/>
  <c r="B16" i="1"/>
  <c r="B17" i="1"/>
  <c r="B18" i="1"/>
  <c r="B19" i="1"/>
  <c r="B20" i="1"/>
  <c r="F20" i="1"/>
  <c r="H20" i="1"/>
  <c r="I20" i="1"/>
  <c r="F11" i="1"/>
  <c r="H11" i="1"/>
  <c r="I11" i="1"/>
  <c r="I21" i="1"/>
  <c r="H21" i="1"/>
  <c r="F21" i="1"/>
  <c r="F12" i="1"/>
  <c r="H12" i="1"/>
  <c r="I12" i="1"/>
  <c r="F13" i="1"/>
  <c r="H13" i="1"/>
  <c r="I13" i="1"/>
  <c r="F14" i="1"/>
  <c r="H14" i="1"/>
  <c r="I14" i="1"/>
  <c r="F15" i="1"/>
  <c r="H15" i="1"/>
  <c r="I15" i="1"/>
  <c r="F16" i="1"/>
  <c r="H16" i="1"/>
  <c r="I16" i="1"/>
  <c r="F17" i="1"/>
  <c r="H17" i="1"/>
  <c r="I17" i="1"/>
  <c r="F18" i="1"/>
  <c r="H18" i="1"/>
  <c r="I18" i="1"/>
  <c r="F19" i="1"/>
  <c r="H19" i="1"/>
  <c r="I19" i="1"/>
</calcChain>
</file>

<file path=xl/sharedStrings.xml><?xml version="1.0" encoding="utf-8"?>
<sst xmlns="http://schemas.openxmlformats.org/spreadsheetml/2006/main" count="60" uniqueCount="36">
  <si>
    <t>Year</t>
  </si>
  <si>
    <t>FY18-19</t>
  </si>
  <si>
    <t>FY19-20</t>
  </si>
  <si>
    <t>FY20-21</t>
  </si>
  <si>
    <t>FY21-22</t>
  </si>
  <si>
    <t>FY22-23</t>
  </si>
  <si>
    <t>FY23-24</t>
  </si>
  <si>
    <t>FY24-25</t>
  </si>
  <si>
    <t>FY25-26</t>
  </si>
  <si>
    <t>FY26-27</t>
  </si>
  <si>
    <t>FY27-28</t>
  </si>
  <si>
    <t>FY17-18</t>
  </si>
  <si>
    <t>Total Sales</t>
  </si>
  <si>
    <t>Number of Existing Stores at the start of FY</t>
  </si>
  <si>
    <t>Number of New Sores Added by end of FY</t>
  </si>
  <si>
    <t xml:space="preserve">Sales per new store </t>
  </si>
  <si>
    <t>EBITA Margin in %</t>
  </si>
  <si>
    <t xml:space="preserve">Sales per existing store (in crores) </t>
  </si>
  <si>
    <t>EBITA (in crores)</t>
  </si>
  <si>
    <t xml:space="preserve">PAT (Assumed 0.41*EBITA) </t>
  </si>
  <si>
    <t xml:space="preserve">Assumptions </t>
  </si>
  <si>
    <t>20 basis points</t>
  </si>
  <si>
    <t>CAGR</t>
  </si>
  <si>
    <t>21.23 crores</t>
  </si>
  <si>
    <r>
      <t xml:space="preserve">Per stores sales by end of FY18.                                                                                                                                               </t>
    </r>
    <r>
      <rPr>
        <sz val="12"/>
        <color theme="4"/>
        <rFont val="Calibri"/>
        <scheme val="minor"/>
      </rPr>
      <t xml:space="preserve">Rationale: </t>
    </r>
    <r>
      <rPr>
        <i/>
        <sz val="12"/>
        <color theme="4"/>
        <rFont val="Calibri"/>
        <scheme val="minor"/>
      </rPr>
      <t>It should be (total sales in FY17-18/num of stores). However 23 stores were added in FY18 and not all of them contributed to the sales. So if we take 129 as a baseline it will be ultra conservative. Assumed 120 stores contributed to the sales of 2548.7 cr which in itself is a conservative estimate since that means 14 stores added in FY18 contributed equally to top line just as same stores.</t>
    </r>
  </si>
  <si>
    <r>
      <t xml:space="preserve">Same store sales growth per year                                                                                                                                            
</t>
    </r>
    <r>
      <rPr>
        <i/>
        <sz val="12"/>
        <color theme="4"/>
        <rFont val="Calibri"/>
        <scheme val="minor"/>
      </rPr>
      <t>Rationale:</t>
    </r>
    <r>
      <rPr>
        <sz val="12"/>
        <color theme="4"/>
        <rFont val="Calibri"/>
        <scheme val="minor"/>
      </rPr>
      <t xml:space="preserve"> </t>
    </r>
    <r>
      <rPr>
        <i/>
        <sz val="12"/>
        <color theme="4"/>
        <rFont val="Calibri"/>
        <scheme val="minor"/>
      </rPr>
      <t>Management targets 15 to 20% sales growth but I see a degrowth in the last three years with the latest being 16%. I feel comfortable by taking 12% to account for enough margin of safety</t>
    </r>
  </si>
  <si>
    <r>
      <t xml:space="preserve">Number of stores added per year                                                                                                                                          
 </t>
    </r>
    <r>
      <rPr>
        <i/>
        <sz val="12"/>
        <color theme="4"/>
        <rFont val="Calibri"/>
        <scheme val="minor"/>
      </rPr>
      <t xml:space="preserve">Rationale: Management guidance 15 to 20 stores. Includes also acquisitions. So I think 18 is the realistic estimate </t>
    </r>
  </si>
  <si>
    <r>
      <t xml:space="preserve">Sales contribution from new stores in the year they were added                                                                                  
</t>
    </r>
    <r>
      <rPr>
        <i/>
        <sz val="12"/>
        <color theme="4"/>
        <rFont val="Calibri"/>
        <scheme val="minor"/>
      </rPr>
      <t xml:space="preserve">Rationale: Ideal scenario would be more than 0 since it also includes takeovers which should already contribute to sales. </t>
    </r>
  </si>
  <si>
    <r>
      <t xml:space="preserve">EBITA margin growth per year                                                                                                                                                   
</t>
    </r>
    <r>
      <rPr>
        <sz val="12"/>
        <color theme="4"/>
        <rFont val="Calibri"/>
        <scheme val="minor"/>
      </rPr>
      <t>Rationale: In the last three years EBITA margin growth is more than 30 basis points consistently but I think this will saturate over a period of time and growth will be minimal. Since I took only linear improvements in growth capped it at 20 basis points. Normally it should be like 30 basis points and gradually decrease to less than 10 and stabilizes there.</t>
    </r>
  </si>
  <si>
    <r>
      <t xml:space="preserve">PAT margin of EBITA                                                                                                                                                                     
 </t>
    </r>
    <r>
      <rPr>
        <sz val="12"/>
        <color theme="4"/>
        <rFont val="Calibri"/>
        <scheme val="minor"/>
      </rPr>
      <t xml:space="preserve">Rationale: </t>
    </r>
    <r>
      <rPr>
        <i/>
        <sz val="12"/>
        <color theme="4"/>
        <rFont val="Calibri"/>
        <scheme val="minor"/>
      </rPr>
      <t>This number was arrived by calculating PAT contribution from EBITA which is ~41% in FY18, 38% in FY17 and 33% in FY16. The average of these is 37.6%. However sice there is consistent improvement in PAT contribution from EBITA, I capped this to 41% for the next 10 years assuming no such growth will be happening in the future. This is a fair assumption given that any CAPEX not by internal accruals will also into PAT margin.</t>
    </r>
  </si>
  <si>
    <r>
      <t xml:space="preserve">Same store sales growth per year                                                                                                                                               
 </t>
    </r>
    <r>
      <rPr>
        <i/>
        <sz val="12"/>
        <color theme="4"/>
        <rFont val="Calibri"/>
        <scheme val="minor"/>
      </rPr>
      <t>Rationale:</t>
    </r>
    <r>
      <rPr>
        <sz val="12"/>
        <color theme="4"/>
        <rFont val="Calibri"/>
        <scheme val="minor"/>
      </rPr>
      <t xml:space="preserve"> </t>
    </r>
    <r>
      <rPr>
        <i/>
        <sz val="12"/>
        <color theme="4"/>
        <rFont val="Calibri"/>
        <scheme val="minor"/>
      </rPr>
      <t>Management targets 15to 20% sales growth but I see a degrowth in the last three years with the latest being 16%. I feel comfortable by taking 12% to account for enough margin of safety</t>
    </r>
  </si>
  <si>
    <r>
      <t xml:space="preserve">Number of stores added per year                                                                                                                                           
</t>
    </r>
    <r>
      <rPr>
        <i/>
        <sz val="12"/>
        <color theme="4"/>
        <rFont val="Calibri"/>
        <scheme val="minor"/>
      </rPr>
      <t xml:space="preserve">Rationale: Management guidance 15 to 20 stores. Taking the lower end of the the spectrum which 15. Includes also acquisitions. </t>
    </r>
  </si>
  <si>
    <r>
      <t xml:space="preserve">Sales contribution from new stores in the year they were added                                                                                      
 </t>
    </r>
    <r>
      <rPr>
        <i/>
        <sz val="12"/>
        <color theme="4"/>
        <rFont val="Calibri"/>
        <scheme val="minor"/>
      </rPr>
      <t xml:space="preserve">Rationale: Ideal scenario would be more than 0 since it also includes takeovers which should already contribute to sales. </t>
    </r>
  </si>
  <si>
    <r>
      <t xml:space="preserve">EBITA margin growth per year                                                                                                                                                  
  </t>
    </r>
    <r>
      <rPr>
        <sz val="12"/>
        <color theme="4"/>
        <rFont val="Calibri"/>
        <scheme val="minor"/>
      </rPr>
      <t>Rationale: In the last three years EBITA margin growth is more than 30 basis points consistently but I think this will saturate over a period of time and growth will be minimal. Since I took only linear improvements in growth capped it at 20 basis points. Normally it should be like 30 basis points and gradually decrease to less than 10 and stabilizes there.</t>
    </r>
  </si>
  <si>
    <r>
      <t xml:space="preserve">Per stores sales by end of FY18.                                                                                                                                              
 </t>
    </r>
    <r>
      <rPr>
        <sz val="12"/>
        <color theme="4"/>
        <rFont val="Calibri"/>
        <scheme val="minor"/>
      </rPr>
      <t xml:space="preserve">Rationale: </t>
    </r>
    <r>
      <rPr>
        <i/>
        <sz val="12"/>
        <color theme="4"/>
        <rFont val="Calibri"/>
        <scheme val="minor"/>
      </rPr>
      <t>It should be (total sales in FY17-18/num of stores). However 23 stores were added in FY18 and not all of them contributed to the sales. So if we take 129 as a baseline it will be ultra conservative. Assumed 120 stores contributed to the sales of 2548.7 cr which in itself is a conservative estimate since that means 14 stores added in FY18 contributed equally to top line just as same stores.</t>
    </r>
  </si>
  <si>
    <r>
      <t xml:space="preserve">PAT margin of EBITA                                                                                                                                                                      
</t>
    </r>
    <r>
      <rPr>
        <sz val="12"/>
        <color theme="4"/>
        <rFont val="Calibri"/>
        <scheme val="minor"/>
      </rPr>
      <t xml:space="preserve">Rationale: </t>
    </r>
    <r>
      <rPr>
        <i/>
        <sz val="12"/>
        <color theme="4"/>
        <rFont val="Calibri"/>
        <scheme val="minor"/>
      </rPr>
      <t>This number was arrived by calculating PAT contribution from EBITA which is ~41% in FY18, 38% in FY17 and 33% in FY16. The average of these is 37.6%. However sice there is consistent improvement in PAT contribution from EBITA, I capped this to 41% for the next 10 years assuming no such growth will be happening in the future. This is a fair assumption given that any CAPEX not by internal accruals will also into PAT margin.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</si>
</sst>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6100"/>
      <name val="Calibri"/>
      <scheme val="minor"/>
    </font>
    <font>
      <i/>
      <sz val="12"/>
      <color theme="4"/>
      <name val="Calibri"/>
      <scheme val="minor"/>
    </font>
    <font>
      <sz val="12"/>
      <color theme="4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2" fillId="3" borderId="0" xfId="2"/>
    <xf numFmtId="2" fontId="2" fillId="3" borderId="0" xfId="2" applyNumberFormat="1"/>
    <xf numFmtId="0" fontId="6" fillId="2" borderId="0" xfId="1" applyFont="1" applyAlignment="1">
      <alignment horizontal="left" vertical="top" wrapText="1"/>
    </xf>
    <xf numFmtId="0" fontId="6" fillId="2" borderId="0" xfId="1" applyFont="1" applyAlignment="1">
      <alignment vertical="top" wrapText="1"/>
    </xf>
    <xf numFmtId="0" fontId="3" fillId="0" borderId="0" xfId="0" applyFont="1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2" fillId="3" borderId="0" xfId="2" applyAlignment="1">
      <alignment wrapText="1"/>
    </xf>
    <xf numFmtId="0" fontId="0" fillId="0" borderId="0" xfId="0" applyFill="1" applyAlignment="1">
      <alignment wrapText="1"/>
    </xf>
  </cellXfs>
  <cellStyles count="2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eutral" xfId="2" builtinId="2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5" zoomScaleNormal="95" workbookViewId="0">
      <selection activeCell="K21" sqref="K21"/>
    </sheetView>
  </sheetViews>
  <sheetFormatPr defaultColWidth="11" defaultRowHeight="15.75" x14ac:dyDescent="0.25"/>
  <cols>
    <col min="1" max="1" width="98.375" style="8" customWidth="1"/>
    <col min="2" max="2" width="20.625" customWidth="1"/>
    <col min="3" max="3" width="20.375" customWidth="1"/>
    <col min="4" max="4" width="20.375" bestFit="1" customWidth="1"/>
    <col min="9" max="9" width="12.875" customWidth="1"/>
  </cols>
  <sheetData>
    <row r="1" spans="1:11" x14ac:dyDescent="0.25">
      <c r="A1" s="13" t="s">
        <v>20</v>
      </c>
    </row>
    <row r="2" spans="1:11" ht="47.25" x14ac:dyDescent="0.25">
      <c r="A2" s="15" t="s">
        <v>30</v>
      </c>
      <c r="B2" s="7">
        <v>0.12</v>
      </c>
    </row>
    <row r="3" spans="1:11" ht="47.25" x14ac:dyDescent="0.25">
      <c r="A3" s="8" t="s">
        <v>31</v>
      </c>
      <c r="B3">
        <v>15</v>
      </c>
    </row>
    <row r="4" spans="1:11" ht="47.25" x14ac:dyDescent="0.25">
      <c r="A4" s="8" t="s">
        <v>32</v>
      </c>
      <c r="B4">
        <v>0</v>
      </c>
    </row>
    <row r="5" spans="1:11" ht="78.75" x14ac:dyDescent="0.25">
      <c r="A5" s="8" t="s">
        <v>33</v>
      </c>
      <c r="B5" s="9" t="s">
        <v>21</v>
      </c>
    </row>
    <row r="6" spans="1:11" ht="78.75" x14ac:dyDescent="0.25">
      <c r="A6" s="12" t="s">
        <v>34</v>
      </c>
      <c r="B6" s="9" t="s">
        <v>23</v>
      </c>
    </row>
    <row r="7" spans="1:11" ht="78.75" x14ac:dyDescent="0.25">
      <c r="A7" s="8" t="s">
        <v>35</v>
      </c>
      <c r="B7" s="7">
        <v>0.41</v>
      </c>
    </row>
    <row r="9" spans="1:11" ht="47.25" x14ac:dyDescent="0.25">
      <c r="A9" s="4" t="s">
        <v>0</v>
      </c>
      <c r="B9" s="5" t="s">
        <v>13</v>
      </c>
      <c r="C9" s="5" t="s">
        <v>14</v>
      </c>
      <c r="D9" s="5" t="s">
        <v>17</v>
      </c>
      <c r="E9" s="5" t="s">
        <v>15</v>
      </c>
      <c r="F9" s="5" t="s">
        <v>12</v>
      </c>
      <c r="G9" s="5" t="s">
        <v>16</v>
      </c>
      <c r="H9" s="5" t="s">
        <v>18</v>
      </c>
      <c r="I9" s="5" t="s">
        <v>19</v>
      </c>
    </row>
    <row r="10" spans="1:11" x14ac:dyDescent="0.25">
      <c r="A10" s="14" t="s">
        <v>11</v>
      </c>
      <c r="B10" s="2">
        <v>106</v>
      </c>
      <c r="C10" s="2">
        <v>23</v>
      </c>
      <c r="D10" s="3">
        <v>21.23</v>
      </c>
      <c r="E10" s="2"/>
      <c r="F10" s="2"/>
      <c r="G10" s="2">
        <v>6.9</v>
      </c>
      <c r="H10" s="2"/>
      <c r="I10" s="2"/>
    </row>
    <row r="11" spans="1:11" x14ac:dyDescent="0.25">
      <c r="A11" s="8" t="s">
        <v>1</v>
      </c>
      <c r="B11">
        <v>129</v>
      </c>
      <c r="C11">
        <v>15</v>
      </c>
      <c r="D11" s="1">
        <f>(D10*1.12)</f>
        <v>23.777600000000003</v>
      </c>
      <c r="E11">
        <v>0</v>
      </c>
      <c r="F11" s="1">
        <f>(D11*B11)</f>
        <v>3067.3104000000003</v>
      </c>
      <c r="G11">
        <f>(G10+0.2)</f>
        <v>7.1000000000000005</v>
      </c>
      <c r="H11" s="1">
        <f>((G11/100)*F11)</f>
        <v>217.77903840000005</v>
      </c>
      <c r="I11" s="1">
        <f>(0.38*H11)</f>
        <v>82.75603459200002</v>
      </c>
      <c r="K11" s="11"/>
    </row>
    <row r="12" spans="1:11" x14ac:dyDescent="0.25">
      <c r="A12" s="8" t="s">
        <v>2</v>
      </c>
      <c r="B12">
        <f>(B11+C11)</f>
        <v>144</v>
      </c>
      <c r="C12">
        <v>15</v>
      </c>
      <c r="D12" s="1">
        <f t="shared" ref="D12:D20" si="0">(D11*1.12)</f>
        <v>26.630912000000006</v>
      </c>
      <c r="E12">
        <v>0</v>
      </c>
      <c r="F12" s="1">
        <f t="shared" ref="F12:F20" si="1">(D12*B12)</f>
        <v>3834.8513280000006</v>
      </c>
      <c r="G12">
        <f t="shared" ref="G12:G20" si="2">(G11+0.2)</f>
        <v>7.3000000000000007</v>
      </c>
      <c r="H12" s="1">
        <f t="shared" ref="H12:H20" si="3">((G12/100)*F12)</f>
        <v>279.94414694400007</v>
      </c>
      <c r="I12" s="1">
        <f t="shared" ref="I12:I20" si="4">(0.38*H12)</f>
        <v>106.37877583872003</v>
      </c>
      <c r="K12" s="11"/>
    </row>
    <row r="13" spans="1:11" x14ac:dyDescent="0.25">
      <c r="A13" s="8" t="s">
        <v>3</v>
      </c>
      <c r="B13">
        <f t="shared" ref="B13:B20" si="5">(B12+C12)</f>
        <v>159</v>
      </c>
      <c r="C13">
        <v>15</v>
      </c>
      <c r="D13" s="1">
        <f t="shared" si="0"/>
        <v>29.826621440000011</v>
      </c>
      <c r="E13">
        <v>0</v>
      </c>
      <c r="F13" s="1">
        <f t="shared" si="1"/>
        <v>4742.4328089600021</v>
      </c>
      <c r="G13">
        <f t="shared" si="2"/>
        <v>7.5000000000000009</v>
      </c>
      <c r="H13" s="1">
        <f t="shared" si="3"/>
        <v>355.68246067200022</v>
      </c>
      <c r="I13" s="1">
        <f t="shared" si="4"/>
        <v>135.15933505536009</v>
      </c>
      <c r="K13" s="11"/>
    </row>
    <row r="14" spans="1:11" x14ac:dyDescent="0.25">
      <c r="A14" s="8" t="s">
        <v>4</v>
      </c>
      <c r="B14">
        <f t="shared" si="5"/>
        <v>174</v>
      </c>
      <c r="C14">
        <v>15</v>
      </c>
      <c r="D14" s="1">
        <f t="shared" si="0"/>
        <v>33.405816012800017</v>
      </c>
      <c r="E14">
        <v>0</v>
      </c>
      <c r="F14" s="1">
        <f t="shared" si="1"/>
        <v>5812.6119862272026</v>
      </c>
      <c r="G14">
        <f t="shared" si="2"/>
        <v>7.7000000000000011</v>
      </c>
      <c r="H14" s="1">
        <f t="shared" si="3"/>
        <v>447.57112293949467</v>
      </c>
      <c r="I14" s="1">
        <f t="shared" si="4"/>
        <v>170.07702671700798</v>
      </c>
      <c r="K14" s="11"/>
    </row>
    <row r="15" spans="1:11" x14ac:dyDescent="0.25">
      <c r="A15" s="8" t="s">
        <v>5</v>
      </c>
      <c r="B15">
        <f t="shared" si="5"/>
        <v>189</v>
      </c>
      <c r="C15">
        <v>15</v>
      </c>
      <c r="D15" s="1">
        <f t="shared" si="0"/>
        <v>37.414513934336021</v>
      </c>
      <c r="E15">
        <v>0</v>
      </c>
      <c r="F15" s="1">
        <f t="shared" si="1"/>
        <v>7071.3431335895084</v>
      </c>
      <c r="G15">
        <f t="shared" si="2"/>
        <v>7.9000000000000012</v>
      </c>
      <c r="H15" s="1">
        <f t="shared" si="3"/>
        <v>558.63610755357126</v>
      </c>
      <c r="I15" s="1">
        <f t="shared" si="4"/>
        <v>212.28172087035708</v>
      </c>
      <c r="K15" s="11"/>
    </row>
    <row r="16" spans="1:11" x14ac:dyDescent="0.25">
      <c r="A16" s="8" t="s">
        <v>6</v>
      </c>
      <c r="B16">
        <f t="shared" si="5"/>
        <v>204</v>
      </c>
      <c r="C16">
        <v>15</v>
      </c>
      <c r="D16" s="1">
        <f t="shared" si="0"/>
        <v>41.904255606456346</v>
      </c>
      <c r="E16">
        <v>0</v>
      </c>
      <c r="F16" s="1">
        <f t="shared" si="1"/>
        <v>8548.4681437170948</v>
      </c>
      <c r="G16">
        <f t="shared" si="2"/>
        <v>8.1000000000000014</v>
      </c>
      <c r="H16" s="1">
        <f t="shared" si="3"/>
        <v>692.42591964108487</v>
      </c>
      <c r="I16" s="1">
        <f t="shared" si="4"/>
        <v>263.12184946361225</v>
      </c>
      <c r="K16" s="11"/>
    </row>
    <row r="17" spans="1:11" x14ac:dyDescent="0.25">
      <c r="A17" s="8" t="s">
        <v>7</v>
      </c>
      <c r="B17">
        <f t="shared" si="5"/>
        <v>219</v>
      </c>
      <c r="C17">
        <v>15</v>
      </c>
      <c r="D17" s="1">
        <f t="shared" si="0"/>
        <v>46.93276627923111</v>
      </c>
      <c r="E17">
        <v>0</v>
      </c>
      <c r="F17" s="1">
        <f t="shared" si="1"/>
        <v>10278.275815151614</v>
      </c>
      <c r="G17">
        <f t="shared" si="2"/>
        <v>8.3000000000000007</v>
      </c>
      <c r="H17" s="1">
        <f t="shared" si="3"/>
        <v>853.09689265758402</v>
      </c>
      <c r="I17" s="1">
        <f t="shared" si="4"/>
        <v>324.17681920988196</v>
      </c>
      <c r="K17" s="11"/>
    </row>
    <row r="18" spans="1:11" x14ac:dyDescent="0.25">
      <c r="A18" s="8" t="s">
        <v>8</v>
      </c>
      <c r="B18">
        <f t="shared" si="5"/>
        <v>234</v>
      </c>
      <c r="C18">
        <v>15</v>
      </c>
      <c r="D18" s="1">
        <f t="shared" si="0"/>
        <v>52.564698232738849</v>
      </c>
      <c r="E18">
        <v>0</v>
      </c>
      <c r="F18" s="1">
        <f t="shared" si="1"/>
        <v>12300.139386460891</v>
      </c>
      <c r="G18">
        <f t="shared" si="2"/>
        <v>8.5</v>
      </c>
      <c r="H18" s="1">
        <f t="shared" si="3"/>
        <v>1045.5118478491759</v>
      </c>
      <c r="I18" s="1">
        <f t="shared" si="4"/>
        <v>397.29450218268681</v>
      </c>
      <c r="K18" s="11"/>
    </row>
    <row r="19" spans="1:11" x14ac:dyDescent="0.25">
      <c r="A19" s="8" t="s">
        <v>9</v>
      </c>
      <c r="B19">
        <f>(B18+C18)</f>
        <v>249</v>
      </c>
      <c r="C19">
        <v>15</v>
      </c>
      <c r="D19" s="1">
        <f t="shared" si="0"/>
        <v>58.872462020667513</v>
      </c>
      <c r="E19">
        <v>0</v>
      </c>
      <c r="F19" s="1">
        <f t="shared" si="1"/>
        <v>14659.243043146211</v>
      </c>
      <c r="G19">
        <f t="shared" si="2"/>
        <v>8.6999999999999993</v>
      </c>
      <c r="H19" s="1">
        <f t="shared" si="3"/>
        <v>1275.3541447537202</v>
      </c>
      <c r="I19" s="1">
        <f t="shared" si="4"/>
        <v>484.63457500641368</v>
      </c>
      <c r="K19" s="11"/>
    </row>
    <row r="20" spans="1:11" x14ac:dyDescent="0.25">
      <c r="A20" s="8" t="s">
        <v>10</v>
      </c>
      <c r="B20">
        <f t="shared" si="5"/>
        <v>264</v>
      </c>
      <c r="C20">
        <v>15</v>
      </c>
      <c r="D20" s="1">
        <f t="shared" si="0"/>
        <v>65.937157463147614</v>
      </c>
      <c r="E20">
        <v>0</v>
      </c>
      <c r="F20" s="1">
        <f t="shared" si="1"/>
        <v>17407.409570270971</v>
      </c>
      <c r="G20">
        <f t="shared" si="2"/>
        <v>8.8999999999999986</v>
      </c>
      <c r="H20" s="1">
        <f t="shared" si="3"/>
        <v>1549.2594517541161</v>
      </c>
      <c r="I20" s="1">
        <f t="shared" si="4"/>
        <v>588.71859166656407</v>
      </c>
      <c r="K20" s="11"/>
    </row>
    <row r="21" spans="1:11" x14ac:dyDescent="0.25">
      <c r="E21" s="10" t="s">
        <v>22</v>
      </c>
      <c r="F21" s="1">
        <f>((F20/F11)^(1/10)-1)</f>
        <v>0.1895909239706679</v>
      </c>
      <c r="H21" s="1">
        <f>((H20/H11)^(1/10)-1)</f>
        <v>0.21677648430286101</v>
      </c>
      <c r="I21" s="1">
        <f>((I20/I11)^(1/10)-1)</f>
        <v>0.21677648430286101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23" sqref="K23"/>
    </sheetView>
  </sheetViews>
  <sheetFormatPr defaultColWidth="11" defaultRowHeight="15.75" x14ac:dyDescent="0.25"/>
  <cols>
    <col min="1" max="1" width="110" customWidth="1"/>
    <col min="2" max="2" width="15.875" customWidth="1"/>
    <col min="3" max="3" width="15.625" bestFit="1" customWidth="1"/>
    <col min="4" max="4" width="20.375" bestFit="1" customWidth="1"/>
    <col min="9" max="9" width="12.875" customWidth="1"/>
  </cols>
  <sheetData>
    <row r="1" spans="1:11" x14ac:dyDescent="0.25">
      <c r="A1" s="6" t="s">
        <v>20</v>
      </c>
    </row>
    <row r="2" spans="1:11" ht="47.25" x14ac:dyDescent="0.25">
      <c r="A2" s="15" t="s">
        <v>25</v>
      </c>
      <c r="B2" s="7">
        <v>0.12</v>
      </c>
    </row>
    <row r="3" spans="1:11" ht="31.5" x14ac:dyDescent="0.25">
      <c r="A3" s="8" t="s">
        <v>26</v>
      </c>
      <c r="B3">
        <v>18</v>
      </c>
    </row>
    <row r="4" spans="1:11" ht="31.5" x14ac:dyDescent="0.25">
      <c r="A4" s="8" t="s">
        <v>27</v>
      </c>
      <c r="B4" s="7">
        <v>0.25</v>
      </c>
    </row>
    <row r="5" spans="1:11" ht="63" x14ac:dyDescent="0.25">
      <c r="A5" s="8" t="s">
        <v>28</v>
      </c>
      <c r="B5" s="9" t="s">
        <v>21</v>
      </c>
    </row>
    <row r="6" spans="1:11" ht="63" x14ac:dyDescent="0.25">
      <c r="A6" s="12" t="s">
        <v>24</v>
      </c>
      <c r="B6" s="9" t="s">
        <v>23</v>
      </c>
    </row>
    <row r="7" spans="1:11" ht="78.75" x14ac:dyDescent="0.25">
      <c r="A7" s="8" t="s">
        <v>29</v>
      </c>
      <c r="B7" s="7">
        <v>0.41</v>
      </c>
    </row>
    <row r="9" spans="1:11" ht="47.25" x14ac:dyDescent="0.25">
      <c r="A9" s="4" t="s">
        <v>0</v>
      </c>
      <c r="B9" s="5" t="s">
        <v>13</v>
      </c>
      <c r="C9" s="5" t="s">
        <v>14</v>
      </c>
      <c r="D9" s="5" t="s">
        <v>17</v>
      </c>
      <c r="E9" s="5" t="s">
        <v>15</v>
      </c>
      <c r="F9" s="5" t="s">
        <v>12</v>
      </c>
      <c r="G9" s="5" t="s">
        <v>16</v>
      </c>
      <c r="H9" s="5" t="s">
        <v>18</v>
      </c>
      <c r="I9" s="5" t="s">
        <v>19</v>
      </c>
    </row>
    <row r="10" spans="1:11" x14ac:dyDescent="0.25">
      <c r="A10" s="2" t="s">
        <v>11</v>
      </c>
      <c r="B10" s="2">
        <v>106</v>
      </c>
      <c r="C10" s="2">
        <v>23</v>
      </c>
      <c r="D10" s="3">
        <v>21.23</v>
      </c>
      <c r="E10" s="2"/>
      <c r="F10" s="2"/>
      <c r="G10" s="2">
        <v>6.9</v>
      </c>
      <c r="H10" s="2"/>
      <c r="I10" s="2"/>
    </row>
    <row r="11" spans="1:11" x14ac:dyDescent="0.25">
      <c r="A11" t="s">
        <v>1</v>
      </c>
      <c r="B11">
        <v>129</v>
      </c>
      <c r="C11">
        <v>18</v>
      </c>
      <c r="D11" s="1">
        <f>(D10*1.12)</f>
        <v>23.777600000000003</v>
      </c>
      <c r="E11" s="1">
        <f>(0.25*D11)</f>
        <v>5.9444000000000008</v>
      </c>
      <c r="F11" s="1">
        <f>((D11*B11)+E11)</f>
        <v>3073.2548000000002</v>
      </c>
      <c r="G11">
        <f>(G10+0.2)</f>
        <v>7.1000000000000005</v>
      </c>
      <c r="H11" s="1">
        <f>((G11/100)*F11)</f>
        <v>218.20109080000003</v>
      </c>
      <c r="I11" s="1">
        <f>(0.38*H11)</f>
        <v>82.916414504000016</v>
      </c>
      <c r="K11" s="11"/>
    </row>
    <row r="12" spans="1:11" x14ac:dyDescent="0.25">
      <c r="A12" t="s">
        <v>2</v>
      </c>
      <c r="B12">
        <f>(B11+C11)</f>
        <v>147</v>
      </c>
      <c r="C12">
        <v>18</v>
      </c>
      <c r="D12" s="1">
        <f t="shared" ref="D12:D20" si="0">(D11*1.12)</f>
        <v>26.630912000000006</v>
      </c>
      <c r="E12" s="1">
        <f t="shared" ref="E12:E20" si="1">(0.25*D12)</f>
        <v>6.6577280000000014</v>
      </c>
      <c r="F12" s="1">
        <f t="shared" ref="F12:F20" si="2">((D12*B12)+E12)</f>
        <v>3921.401792000001</v>
      </c>
      <c r="G12">
        <f t="shared" ref="G12:G20" si="3">(G11+0.2)</f>
        <v>7.3000000000000007</v>
      </c>
      <c r="H12" s="1">
        <f t="shared" ref="H12:H20" si="4">((G12/100)*F12)</f>
        <v>286.26233081600009</v>
      </c>
      <c r="I12" s="1">
        <f t="shared" ref="I12:I20" si="5">(0.38*H12)</f>
        <v>108.77968571008003</v>
      </c>
      <c r="K12" s="11"/>
    </row>
    <row r="13" spans="1:11" x14ac:dyDescent="0.25">
      <c r="A13" t="s">
        <v>3</v>
      </c>
      <c r="B13">
        <f t="shared" ref="B13:B20" si="6">(B12+C12)</f>
        <v>165</v>
      </c>
      <c r="C13">
        <v>18</v>
      </c>
      <c r="D13" s="1">
        <f t="shared" si="0"/>
        <v>29.826621440000011</v>
      </c>
      <c r="E13" s="1">
        <f t="shared" si="1"/>
        <v>7.4566553600000027</v>
      </c>
      <c r="F13" s="1">
        <f t="shared" si="2"/>
        <v>4928.8491929600013</v>
      </c>
      <c r="G13">
        <f t="shared" si="3"/>
        <v>7.5000000000000009</v>
      </c>
      <c r="H13" s="1">
        <f t="shared" si="4"/>
        <v>369.66368947200016</v>
      </c>
      <c r="I13" s="1">
        <f t="shared" si="5"/>
        <v>140.47220199936007</v>
      </c>
      <c r="K13" s="11"/>
    </row>
    <row r="14" spans="1:11" x14ac:dyDescent="0.25">
      <c r="A14" t="s">
        <v>4</v>
      </c>
      <c r="B14">
        <f t="shared" si="6"/>
        <v>183</v>
      </c>
      <c r="C14">
        <v>18</v>
      </c>
      <c r="D14" s="1">
        <f t="shared" si="0"/>
        <v>33.405816012800017</v>
      </c>
      <c r="E14" s="1">
        <f t="shared" si="1"/>
        <v>8.3514540032000042</v>
      </c>
      <c r="F14" s="1">
        <f t="shared" si="2"/>
        <v>6121.6157843456031</v>
      </c>
      <c r="G14">
        <f t="shared" si="3"/>
        <v>7.7000000000000011</v>
      </c>
      <c r="H14" s="1">
        <f t="shared" si="4"/>
        <v>471.36441539461151</v>
      </c>
      <c r="I14" s="1">
        <f t="shared" si="5"/>
        <v>179.11847784995237</v>
      </c>
      <c r="K14" s="11"/>
    </row>
    <row r="15" spans="1:11" x14ac:dyDescent="0.25">
      <c r="A15" t="s">
        <v>5</v>
      </c>
      <c r="B15">
        <f t="shared" si="6"/>
        <v>201</v>
      </c>
      <c r="C15">
        <v>18</v>
      </c>
      <c r="D15" s="1">
        <f t="shared" si="0"/>
        <v>37.414513934336021</v>
      </c>
      <c r="E15" s="1">
        <f t="shared" si="1"/>
        <v>9.3536284835840053</v>
      </c>
      <c r="F15" s="1">
        <f t="shared" si="2"/>
        <v>7529.6709292851237</v>
      </c>
      <c r="G15">
        <f t="shared" si="3"/>
        <v>7.9000000000000012</v>
      </c>
      <c r="H15" s="1">
        <f t="shared" si="4"/>
        <v>594.84400341352489</v>
      </c>
      <c r="I15" s="1">
        <f t="shared" si="5"/>
        <v>226.04072129713947</v>
      </c>
      <c r="K15" s="11"/>
    </row>
    <row r="16" spans="1:11" x14ac:dyDescent="0.25">
      <c r="A16" t="s">
        <v>6</v>
      </c>
      <c r="B16">
        <f t="shared" si="6"/>
        <v>219</v>
      </c>
      <c r="C16">
        <v>18</v>
      </c>
      <c r="D16" s="1">
        <f t="shared" si="0"/>
        <v>41.904255606456346</v>
      </c>
      <c r="E16" s="1">
        <f t="shared" si="1"/>
        <v>10.476063901614086</v>
      </c>
      <c r="F16" s="1">
        <f t="shared" si="2"/>
        <v>9187.508041715555</v>
      </c>
      <c r="G16">
        <f t="shared" si="3"/>
        <v>8.1000000000000014</v>
      </c>
      <c r="H16" s="1">
        <f t="shared" si="4"/>
        <v>744.18815137896013</v>
      </c>
      <c r="I16" s="1">
        <f t="shared" si="5"/>
        <v>282.79149752400485</v>
      </c>
      <c r="K16" s="11"/>
    </row>
    <row r="17" spans="1:11" x14ac:dyDescent="0.25">
      <c r="A17" t="s">
        <v>7</v>
      </c>
      <c r="B17">
        <f t="shared" si="6"/>
        <v>237</v>
      </c>
      <c r="C17">
        <v>18</v>
      </c>
      <c r="D17" s="1">
        <f t="shared" si="0"/>
        <v>46.93276627923111</v>
      </c>
      <c r="E17" s="1">
        <f t="shared" si="1"/>
        <v>11.733191569807778</v>
      </c>
      <c r="F17" s="1">
        <f t="shared" si="2"/>
        <v>11134.798799747579</v>
      </c>
      <c r="G17">
        <f t="shared" si="3"/>
        <v>8.3000000000000007</v>
      </c>
      <c r="H17" s="1">
        <f t="shared" si="4"/>
        <v>924.18830037904911</v>
      </c>
      <c r="I17" s="1">
        <f t="shared" si="5"/>
        <v>351.19155414403866</v>
      </c>
      <c r="K17" s="11"/>
    </row>
    <row r="18" spans="1:11" x14ac:dyDescent="0.25">
      <c r="A18" t="s">
        <v>8</v>
      </c>
      <c r="B18">
        <f t="shared" si="6"/>
        <v>255</v>
      </c>
      <c r="C18">
        <v>18</v>
      </c>
      <c r="D18" s="1">
        <f t="shared" si="0"/>
        <v>52.564698232738849</v>
      </c>
      <c r="E18" s="1">
        <f t="shared" si="1"/>
        <v>13.141174558184712</v>
      </c>
      <c r="F18" s="1">
        <f t="shared" si="2"/>
        <v>13417.139223906592</v>
      </c>
      <c r="G18">
        <f t="shared" si="3"/>
        <v>8.5</v>
      </c>
      <c r="H18" s="1">
        <f t="shared" si="4"/>
        <v>1140.4568340320604</v>
      </c>
      <c r="I18" s="1">
        <f t="shared" si="5"/>
        <v>433.37359693218298</v>
      </c>
      <c r="K18" s="11"/>
    </row>
    <row r="19" spans="1:11" x14ac:dyDescent="0.25">
      <c r="A19" t="s">
        <v>9</v>
      </c>
      <c r="B19">
        <f>(B18+C18)</f>
        <v>273</v>
      </c>
      <c r="C19">
        <v>18</v>
      </c>
      <c r="D19" s="1">
        <f t="shared" si="0"/>
        <v>58.872462020667513</v>
      </c>
      <c r="E19" s="1">
        <f t="shared" si="1"/>
        <v>14.718115505166878</v>
      </c>
      <c r="F19" s="1">
        <f t="shared" si="2"/>
        <v>16086.900247147398</v>
      </c>
      <c r="G19">
        <f t="shared" si="3"/>
        <v>8.6999999999999993</v>
      </c>
      <c r="H19" s="1">
        <f t="shared" si="4"/>
        <v>1399.5603215018234</v>
      </c>
      <c r="I19" s="1">
        <f t="shared" si="5"/>
        <v>531.83292217069288</v>
      </c>
      <c r="K19" s="11"/>
    </row>
    <row r="20" spans="1:11" x14ac:dyDescent="0.25">
      <c r="A20" t="s">
        <v>10</v>
      </c>
      <c r="B20">
        <f t="shared" si="6"/>
        <v>291</v>
      </c>
      <c r="C20">
        <v>18</v>
      </c>
      <c r="D20" s="1">
        <f t="shared" si="0"/>
        <v>65.937157463147614</v>
      </c>
      <c r="E20" s="1">
        <f t="shared" si="1"/>
        <v>16.484289365786903</v>
      </c>
      <c r="F20" s="1">
        <f t="shared" si="2"/>
        <v>19204.197111141744</v>
      </c>
      <c r="G20">
        <f t="shared" si="3"/>
        <v>8.8999999999999986</v>
      </c>
      <c r="H20" s="1">
        <f t="shared" si="4"/>
        <v>1709.1735428916149</v>
      </c>
      <c r="I20" s="1">
        <f t="shared" si="5"/>
        <v>649.4859462988137</v>
      </c>
      <c r="K20" s="11"/>
    </row>
    <row r="22" spans="1:11" x14ac:dyDescent="0.25">
      <c r="E22" s="10" t="s">
        <v>22</v>
      </c>
      <c r="F22" s="1">
        <f>((F20/F11)^(1/10)-1)</f>
        <v>0.20110163631625544</v>
      </c>
      <c r="H22" s="1">
        <f>((H20/H11)^(1/10)-1)</f>
        <v>0.22855024939929947</v>
      </c>
      <c r="I22" s="1">
        <f>((I20/I11)^(1/10)-1)</f>
        <v>0.22855024939929947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Conservative Estimates</vt:lpstr>
      <vt:lpstr>Realistic Estimate</vt:lpstr>
    </vt:vector>
  </TitlesOfParts>
  <Company>Suguna Spark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Ganesan S</dc:creator>
  <cp:lastModifiedBy>Ajith Ganesan</cp:lastModifiedBy>
  <dcterms:created xsi:type="dcterms:W3CDTF">2018-06-09T10:28:55Z</dcterms:created>
  <dcterms:modified xsi:type="dcterms:W3CDTF">2018-06-10T05:16:51Z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71df4f6b-cffc-481c-8d39-f8b9b22ea3a7</vt:lpwstr>
  </property>
</Properties>
</file>