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esktop from 08082017\Work - current\Analysis\fy19\"/>
    </mc:Choice>
  </mc:AlternateContent>
  <bookViews>
    <workbookView xWindow="0" yWindow="0" windowWidth="20490" windowHeight="7800" firstSheet="3" activeTab="10"/>
  </bookViews>
  <sheets>
    <sheet name="31032016" sheetId="1" r:id="rId1"/>
    <sheet name="30062016" sheetId="2" r:id="rId2"/>
    <sheet name="30092016" sheetId="3" r:id="rId3"/>
    <sheet name="31122016" sheetId="4" r:id="rId4"/>
    <sheet name="31032017" sheetId="5" r:id="rId5"/>
    <sheet name="30062017" sheetId="7" r:id="rId6"/>
    <sheet name="30092017" sheetId="8" r:id="rId7"/>
    <sheet name="31122017" sheetId="9" r:id="rId8"/>
    <sheet name="31032018" sheetId="10" r:id="rId9"/>
    <sheet name="30062018" sheetId="11" r:id="rId10"/>
    <sheet name="30092018" sheetId="13" r:id="rId11"/>
    <sheet name="31032017_withunchanged" sheetId="6" state="hidden" r:id="rId12"/>
  </sheets>
  <definedNames>
    <definedName name="_xlnm._FilterDatabase" localSheetId="9" hidden="1">'30062018'!$L$4:$P$66</definedName>
    <definedName name="_xlnm.Print_Area" localSheetId="5">'30062017'!$B$1:$J$61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8" i="13" l="1"/>
  <c r="D2" i="13"/>
  <c r="G7" i="13"/>
  <c r="G6" i="13"/>
  <c r="G8" i="13"/>
  <c r="I59" i="13" l="1"/>
  <c r="E57" i="13"/>
  <c r="H55" i="13"/>
  <c r="F55" i="13"/>
  <c r="E55" i="13"/>
  <c r="E56" i="13"/>
  <c r="C55" i="13"/>
  <c r="J54" i="13"/>
  <c r="I54" i="13"/>
  <c r="G54" i="13"/>
  <c r="J53" i="13"/>
  <c r="I53" i="13"/>
  <c r="G53" i="13"/>
  <c r="J52" i="13"/>
  <c r="I52" i="13"/>
  <c r="G52" i="13"/>
  <c r="J51" i="13"/>
  <c r="I51" i="13"/>
  <c r="G51" i="13"/>
  <c r="J50" i="13"/>
  <c r="I50" i="13"/>
  <c r="G50" i="13"/>
  <c r="J49" i="13"/>
  <c r="I49" i="13"/>
  <c r="G49" i="13"/>
  <c r="J48" i="13"/>
  <c r="I48" i="13"/>
  <c r="G48" i="13"/>
  <c r="J47" i="13"/>
  <c r="I47" i="13"/>
  <c r="G47" i="13"/>
  <c r="J46" i="13"/>
  <c r="I46" i="13"/>
  <c r="G46" i="13"/>
  <c r="J45" i="13"/>
  <c r="I45" i="13"/>
  <c r="G45" i="13"/>
  <c r="J44" i="13"/>
  <c r="I44" i="13"/>
  <c r="G44" i="13"/>
  <c r="J43" i="13"/>
  <c r="I43" i="13"/>
  <c r="G43" i="13"/>
  <c r="J42" i="13"/>
  <c r="I42" i="13"/>
  <c r="J41" i="13"/>
  <c r="I41" i="13"/>
  <c r="G41" i="13"/>
  <c r="J40" i="13"/>
  <c r="I40" i="13"/>
  <c r="G40" i="13"/>
  <c r="J39" i="13"/>
  <c r="I39" i="13"/>
  <c r="G39" i="13"/>
  <c r="J38" i="13"/>
  <c r="I38" i="13"/>
  <c r="G38" i="13"/>
  <c r="J37" i="13"/>
  <c r="I37" i="13"/>
  <c r="G37" i="13"/>
  <c r="J36" i="13"/>
  <c r="I36" i="13"/>
  <c r="G36" i="13"/>
  <c r="J35" i="13"/>
  <c r="I35" i="13"/>
  <c r="G35" i="13"/>
  <c r="J34" i="13"/>
  <c r="I34" i="13"/>
  <c r="G34" i="13"/>
  <c r="J33" i="13"/>
  <c r="I33" i="13"/>
  <c r="G33" i="13"/>
  <c r="J32" i="13"/>
  <c r="I32" i="13"/>
  <c r="G32" i="13"/>
  <c r="J31" i="13"/>
  <c r="I31" i="13"/>
  <c r="G31" i="13"/>
  <c r="J30" i="13"/>
  <c r="I30" i="13"/>
  <c r="G30" i="13"/>
  <c r="J29" i="13"/>
  <c r="I29" i="13"/>
  <c r="G29" i="13"/>
  <c r="J28" i="13"/>
  <c r="I28" i="13"/>
  <c r="G28" i="13"/>
  <c r="J27" i="13"/>
  <c r="I27" i="13"/>
  <c r="G27" i="13"/>
  <c r="J26" i="13"/>
  <c r="I26" i="13"/>
  <c r="G26" i="13"/>
  <c r="J25" i="13"/>
  <c r="I25" i="13"/>
  <c r="G25" i="13"/>
  <c r="J24" i="13"/>
  <c r="I24" i="13"/>
  <c r="G24" i="13"/>
  <c r="J23" i="13"/>
  <c r="I23" i="13"/>
  <c r="G23" i="13"/>
  <c r="J22" i="13"/>
  <c r="I22" i="13"/>
  <c r="G22" i="13"/>
  <c r="J21" i="13"/>
  <c r="I21" i="13"/>
  <c r="G21" i="13"/>
  <c r="J20" i="13"/>
  <c r="I20" i="13"/>
  <c r="G20" i="13"/>
  <c r="J19" i="13"/>
  <c r="I19" i="13"/>
  <c r="G19" i="13"/>
  <c r="J18" i="13"/>
  <c r="I18" i="13"/>
  <c r="G18" i="13"/>
  <c r="J17" i="13"/>
  <c r="I17" i="13"/>
  <c r="G17" i="13"/>
  <c r="J16" i="13"/>
  <c r="I16" i="13"/>
  <c r="G16" i="13"/>
  <c r="J15" i="13"/>
  <c r="I15" i="13"/>
  <c r="G15" i="13"/>
  <c r="J14" i="13"/>
  <c r="I14" i="13"/>
  <c r="G14" i="13"/>
  <c r="J13" i="13"/>
  <c r="I13" i="13"/>
  <c r="G13" i="13"/>
  <c r="J12" i="13"/>
  <c r="I12" i="13"/>
  <c r="G12" i="13"/>
  <c r="J11" i="13"/>
  <c r="I11" i="13"/>
  <c r="G11" i="13"/>
  <c r="J10" i="13"/>
  <c r="I10" i="13"/>
  <c r="G10" i="13"/>
  <c r="J9" i="13"/>
  <c r="I9" i="13"/>
  <c r="G9" i="13"/>
  <c r="J8" i="13"/>
  <c r="I8" i="13"/>
  <c r="J7" i="13"/>
  <c r="I7" i="13"/>
  <c r="J6" i="13"/>
  <c r="I6" i="13"/>
  <c r="J5" i="13"/>
  <c r="I5" i="13"/>
  <c r="G5" i="13"/>
  <c r="J55" i="13" l="1"/>
  <c r="I55" i="13"/>
  <c r="J57" i="13" s="1"/>
  <c r="J59" i="13" s="1"/>
  <c r="AC5" i="11"/>
  <c r="D1" i="13" l="1"/>
  <c r="Z57" i="11"/>
  <c r="Z54" i="11"/>
  <c r="Z56" i="11"/>
  <c r="Z55" i="11"/>
  <c r="Y55" i="11"/>
  <c r="Z53" i="11"/>
  <c r="Z52" i="11"/>
  <c r="Z51" i="11"/>
  <c r="Z50" i="11"/>
  <c r="Z49" i="11"/>
  <c r="Z48" i="11"/>
  <c r="Z47" i="11"/>
  <c r="Z46" i="11"/>
  <c r="Z45" i="11"/>
  <c r="Z44" i="11"/>
  <c r="Z43" i="11"/>
  <c r="Z42" i="11"/>
  <c r="Z41" i="11"/>
  <c r="Z40" i="11"/>
  <c r="Z39" i="11"/>
  <c r="Z38" i="11"/>
  <c r="Z37" i="11"/>
  <c r="Z36" i="11"/>
  <c r="Z35" i="11"/>
  <c r="Z34" i="11"/>
  <c r="Z33" i="11"/>
  <c r="Z32" i="11"/>
  <c r="Z31" i="11"/>
  <c r="Z30" i="11"/>
  <c r="Z29" i="11"/>
  <c r="Z28" i="11"/>
  <c r="Z27" i="11"/>
  <c r="Z26" i="11"/>
  <c r="Z25" i="11"/>
  <c r="Z24" i="11"/>
  <c r="Z23" i="11"/>
  <c r="Z22" i="11"/>
  <c r="Z21" i="11"/>
  <c r="Z20" i="11"/>
  <c r="Z19" i="11"/>
  <c r="Z18" i="11"/>
  <c r="Z17" i="11"/>
  <c r="Z16" i="11"/>
  <c r="Z15" i="11"/>
  <c r="Z14" i="11"/>
  <c r="Z13" i="11"/>
  <c r="Z12" i="11"/>
  <c r="Z11" i="11"/>
  <c r="Z10" i="11"/>
  <c r="Z9" i="11"/>
  <c r="Z8" i="11"/>
  <c r="Z7" i="11"/>
  <c r="Z6" i="11"/>
  <c r="Z5" i="11"/>
  <c r="Y54" i="11"/>
  <c r="Y53" i="11"/>
  <c r="Y52" i="11"/>
  <c r="Y51" i="11"/>
  <c r="Y50" i="11"/>
  <c r="Y49" i="11"/>
  <c r="Y48" i="11"/>
  <c r="Y47" i="11"/>
  <c r="Y46" i="11"/>
  <c r="Y45" i="11"/>
  <c r="Y44" i="11"/>
  <c r="Y43" i="11"/>
  <c r="Y42" i="11"/>
  <c r="Y41" i="11"/>
  <c r="Y40" i="11"/>
  <c r="Y39" i="11"/>
  <c r="Y38" i="11"/>
  <c r="Y37" i="11"/>
  <c r="Y36" i="11"/>
  <c r="Y35" i="11"/>
  <c r="Y34" i="11"/>
  <c r="Y33" i="11"/>
  <c r="Y32" i="11"/>
  <c r="Y31" i="11"/>
  <c r="Y30" i="11"/>
  <c r="Y29" i="11"/>
  <c r="Y28" i="11"/>
  <c r="Y27" i="11"/>
  <c r="Y26" i="11"/>
  <c r="Y25" i="11"/>
  <c r="Y24" i="11"/>
  <c r="Y23" i="11"/>
  <c r="Y22" i="11"/>
  <c r="Y21" i="11"/>
  <c r="Y20" i="11"/>
  <c r="Y19" i="11"/>
  <c r="Y18" i="11"/>
  <c r="Y17" i="11"/>
  <c r="Y16" i="11"/>
  <c r="Y15" i="11"/>
  <c r="Y14" i="11"/>
  <c r="Y13" i="11"/>
  <c r="Y12" i="11"/>
  <c r="Y11" i="11"/>
  <c r="Y10" i="11"/>
  <c r="Y9" i="11"/>
  <c r="Y8" i="11"/>
  <c r="Y7" i="11"/>
  <c r="Y6" i="11"/>
  <c r="Y5" i="11"/>
  <c r="S54" i="11"/>
  <c r="S53" i="11"/>
  <c r="S52" i="11"/>
  <c r="S51" i="11"/>
  <c r="S50" i="11"/>
  <c r="S49" i="11"/>
  <c r="S48" i="11"/>
  <c r="S47" i="11"/>
  <c r="S46" i="11"/>
  <c r="S45" i="11"/>
  <c r="S44" i="11"/>
  <c r="S43" i="11"/>
  <c r="S42" i="11"/>
  <c r="S41" i="11"/>
  <c r="S40" i="11"/>
  <c r="S39" i="11"/>
  <c r="S38" i="11"/>
  <c r="S37" i="11"/>
  <c r="S36" i="11"/>
  <c r="S35" i="11"/>
  <c r="S34" i="11"/>
  <c r="S33" i="11"/>
  <c r="S32" i="11"/>
  <c r="S31" i="11"/>
  <c r="S30" i="11"/>
  <c r="S29" i="11"/>
  <c r="S28" i="11"/>
  <c r="S27" i="11"/>
  <c r="S26" i="11"/>
  <c r="S25" i="11"/>
  <c r="S24" i="11"/>
  <c r="S23" i="11"/>
  <c r="S22" i="11"/>
  <c r="S21" i="11"/>
  <c r="S20" i="11"/>
  <c r="S19" i="11"/>
  <c r="S18" i="11"/>
  <c r="S17" i="11"/>
  <c r="S16" i="11"/>
  <c r="S15" i="11"/>
  <c r="S14" i="11"/>
  <c r="S13" i="11"/>
  <c r="S12" i="11"/>
  <c r="S11" i="11"/>
  <c r="S10" i="11"/>
  <c r="S9" i="11"/>
  <c r="S8" i="11"/>
  <c r="S7" i="11"/>
  <c r="S6" i="11"/>
  <c r="S5" i="11"/>
  <c r="P54" i="11" l="1"/>
  <c r="P53" i="11"/>
  <c r="P52" i="11"/>
  <c r="P51" i="11"/>
  <c r="P50" i="11"/>
  <c r="P49" i="11"/>
  <c r="P48" i="11"/>
  <c r="P47" i="11"/>
  <c r="P46" i="11"/>
  <c r="P45" i="11"/>
  <c r="P44" i="11"/>
  <c r="P43" i="11"/>
  <c r="P42" i="11"/>
  <c r="P41" i="11"/>
  <c r="P40" i="11"/>
  <c r="P39" i="11"/>
  <c r="P38" i="11"/>
  <c r="P37" i="11"/>
  <c r="P36" i="11"/>
  <c r="P35" i="11"/>
  <c r="P34" i="11"/>
  <c r="P33" i="11"/>
  <c r="P32" i="11"/>
  <c r="P31" i="11"/>
  <c r="P30" i="11"/>
  <c r="P29" i="11"/>
  <c r="P28" i="11"/>
  <c r="P27" i="11"/>
  <c r="P26" i="11"/>
  <c r="P25" i="11"/>
  <c r="P24" i="11"/>
  <c r="P23" i="11"/>
  <c r="P22" i="11"/>
  <c r="P21" i="11"/>
  <c r="P20" i="11"/>
  <c r="P19" i="11"/>
  <c r="P18" i="11"/>
  <c r="P17" i="11"/>
  <c r="P16" i="11"/>
  <c r="P15" i="11"/>
  <c r="P14" i="11"/>
  <c r="P13" i="11"/>
  <c r="P12" i="11"/>
  <c r="P11" i="11"/>
  <c r="P10" i="11"/>
  <c r="P9" i="11"/>
  <c r="P8" i="11"/>
  <c r="P7" i="11"/>
  <c r="P6" i="11"/>
  <c r="P5" i="11"/>
  <c r="M54" i="11"/>
  <c r="M53" i="11"/>
  <c r="M52" i="11"/>
  <c r="M51" i="11"/>
  <c r="M50" i="11"/>
  <c r="M49" i="11"/>
  <c r="M48" i="11"/>
  <c r="M47" i="11"/>
  <c r="M46" i="11"/>
  <c r="M44" i="11"/>
  <c r="M42" i="11"/>
  <c r="M41" i="11"/>
  <c r="M40" i="11"/>
  <c r="M39" i="11"/>
  <c r="M38" i="11"/>
  <c r="M37" i="11"/>
  <c r="M36" i="11"/>
  <c r="M35" i="11"/>
  <c r="M34" i="11"/>
  <c r="M33" i="11"/>
  <c r="M32" i="11"/>
  <c r="M31" i="11"/>
  <c r="M30" i="11"/>
  <c r="M29" i="11"/>
  <c r="M28" i="11"/>
  <c r="M27" i="11"/>
  <c r="M26" i="11"/>
  <c r="M25" i="11"/>
  <c r="M24" i="11"/>
  <c r="M23" i="11"/>
  <c r="M22" i="11"/>
  <c r="M21" i="11"/>
  <c r="M20" i="11"/>
  <c r="M19" i="11"/>
  <c r="M18" i="11"/>
  <c r="M17" i="11"/>
  <c r="M16" i="11"/>
  <c r="M15" i="11"/>
  <c r="M14" i="11"/>
  <c r="M13" i="11"/>
  <c r="M12" i="11"/>
  <c r="M11" i="11"/>
  <c r="M10" i="11"/>
  <c r="M9" i="11"/>
  <c r="M8" i="11"/>
  <c r="M7" i="11"/>
  <c r="M6" i="11"/>
  <c r="M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O19" i="11"/>
  <c r="O18" i="11"/>
  <c r="O17" i="11"/>
  <c r="O16" i="11"/>
  <c r="O15" i="11"/>
  <c r="O14" i="11"/>
  <c r="O13" i="11"/>
  <c r="O12" i="11"/>
  <c r="O11" i="11"/>
  <c r="O10" i="11"/>
  <c r="O9" i="11"/>
  <c r="O8" i="11"/>
  <c r="O7" i="11"/>
  <c r="O6" i="11"/>
  <c r="O5" i="11"/>
  <c r="N54" i="11"/>
  <c r="N53" i="11"/>
  <c r="N52" i="11"/>
  <c r="N51" i="11"/>
  <c r="N50" i="11"/>
  <c r="N49" i="11"/>
  <c r="N48" i="11"/>
  <c r="N47" i="11"/>
  <c r="N46" i="11"/>
  <c r="N45" i="11"/>
  <c r="N44" i="11"/>
  <c r="N43" i="11"/>
  <c r="N42" i="11"/>
  <c r="N40" i="11"/>
  <c r="N39" i="11"/>
  <c r="N38" i="11"/>
  <c r="N37" i="11"/>
  <c r="N36" i="11"/>
  <c r="N35" i="11"/>
  <c r="N34" i="11"/>
  <c r="N33" i="11"/>
  <c r="N32" i="11"/>
  <c r="N31" i="11"/>
  <c r="N30" i="11"/>
  <c r="N29" i="11"/>
  <c r="N28" i="11"/>
  <c r="N27" i="11"/>
  <c r="N26" i="11"/>
  <c r="N25" i="11"/>
  <c r="N24" i="11"/>
  <c r="N23" i="11"/>
  <c r="N22" i="11"/>
  <c r="N21" i="11"/>
  <c r="N20" i="11"/>
  <c r="N19" i="11"/>
  <c r="N18" i="11"/>
  <c r="N17" i="11"/>
  <c r="N16" i="11"/>
  <c r="N15" i="11"/>
  <c r="N14" i="11"/>
  <c r="N13" i="11"/>
  <c r="N12" i="11"/>
  <c r="N11" i="11"/>
  <c r="N10" i="11"/>
  <c r="N9" i="11"/>
  <c r="N8" i="11"/>
  <c r="N7" i="11"/>
  <c r="N6" i="11"/>
  <c r="N5" i="11"/>
  <c r="N41" i="11"/>
  <c r="L6" i="11"/>
  <c r="L7" i="11"/>
  <c r="L8" i="11"/>
  <c r="L9" i="11"/>
  <c r="L10" i="11"/>
  <c r="L11" i="11"/>
  <c r="L12" i="11"/>
  <c r="L13" i="11"/>
  <c r="L14" i="11"/>
  <c r="L15" i="11"/>
  <c r="L16" i="11"/>
  <c r="L17" i="11"/>
  <c r="L18" i="11"/>
  <c r="L19" i="11"/>
  <c r="L20" i="11"/>
  <c r="L21" i="11"/>
  <c r="L22" i="11"/>
  <c r="L23" i="11"/>
  <c r="L24" i="11"/>
  <c r="L25" i="11"/>
  <c r="L26" i="11"/>
  <c r="L27" i="11"/>
  <c r="L28" i="11"/>
  <c r="L29" i="11"/>
  <c r="L30" i="11"/>
  <c r="L31" i="11"/>
  <c r="L32" i="11"/>
  <c r="L33" i="11"/>
  <c r="L34" i="11"/>
  <c r="L35" i="11"/>
  <c r="L36" i="11"/>
  <c r="L37" i="11"/>
  <c r="L38" i="11"/>
  <c r="L39" i="11"/>
  <c r="L40" i="11"/>
  <c r="L41" i="11"/>
  <c r="L42" i="11"/>
  <c r="L43" i="11"/>
  <c r="L44" i="11"/>
  <c r="L45" i="11"/>
  <c r="L46" i="11"/>
  <c r="L47" i="11"/>
  <c r="L48" i="11"/>
  <c r="L49" i="11"/>
  <c r="L50" i="11"/>
  <c r="L51" i="11"/>
  <c r="L52" i="11"/>
  <c r="L53" i="11"/>
  <c r="L54" i="11"/>
  <c r="L5" i="11"/>
  <c r="D55" i="11"/>
  <c r="I5" i="11"/>
  <c r="I58" i="11"/>
  <c r="J5" i="11"/>
  <c r="J58" i="11"/>
  <c r="K58" i="7"/>
  <c r="P55" i="11" l="1"/>
  <c r="F1" i="5"/>
  <c r="E1" i="5"/>
  <c r="I59" i="11" l="1"/>
  <c r="O55" i="11" s="1"/>
  <c r="E57" i="11"/>
  <c r="H55" i="11"/>
  <c r="F55" i="11"/>
  <c r="E55" i="11"/>
  <c r="C55" i="11"/>
  <c r="J54" i="11"/>
  <c r="I54" i="11"/>
  <c r="G54" i="11"/>
  <c r="J53" i="11"/>
  <c r="I53" i="11"/>
  <c r="G53" i="11"/>
  <c r="J52" i="11"/>
  <c r="I52" i="11"/>
  <c r="G52" i="11"/>
  <c r="J51" i="11"/>
  <c r="I51" i="11"/>
  <c r="G51" i="11"/>
  <c r="J50" i="11"/>
  <c r="I50" i="11"/>
  <c r="G50" i="11"/>
  <c r="J49" i="11"/>
  <c r="I49" i="11"/>
  <c r="G49" i="11"/>
  <c r="J48" i="11"/>
  <c r="I48" i="11"/>
  <c r="G48" i="11"/>
  <c r="J47" i="11"/>
  <c r="I47" i="11"/>
  <c r="G47" i="11"/>
  <c r="J46" i="11"/>
  <c r="I46" i="11"/>
  <c r="G46" i="11"/>
  <c r="J45" i="11"/>
  <c r="I45" i="11"/>
  <c r="G45" i="11"/>
  <c r="J44" i="11"/>
  <c r="I44" i="11"/>
  <c r="G44" i="11"/>
  <c r="J43" i="11"/>
  <c r="I43" i="11"/>
  <c r="G43" i="11"/>
  <c r="J42" i="11"/>
  <c r="I42" i="11"/>
  <c r="J41" i="11"/>
  <c r="I41" i="11"/>
  <c r="G41" i="11"/>
  <c r="J40" i="11"/>
  <c r="I40" i="11"/>
  <c r="G40" i="11"/>
  <c r="J39" i="11"/>
  <c r="I39" i="11"/>
  <c r="G39" i="11"/>
  <c r="J38" i="11"/>
  <c r="I38" i="11"/>
  <c r="G38" i="11"/>
  <c r="J37" i="11"/>
  <c r="I37" i="11"/>
  <c r="G37" i="11"/>
  <c r="J36" i="11"/>
  <c r="I36" i="11"/>
  <c r="G36" i="11"/>
  <c r="J35" i="11"/>
  <c r="I35" i="11"/>
  <c r="G35" i="11"/>
  <c r="J34" i="11"/>
  <c r="I34" i="11"/>
  <c r="G34" i="11"/>
  <c r="J33" i="11"/>
  <c r="I33" i="11"/>
  <c r="G33" i="11"/>
  <c r="J32" i="11"/>
  <c r="I32" i="11"/>
  <c r="G32" i="11"/>
  <c r="J31" i="11"/>
  <c r="I31" i="11"/>
  <c r="G31" i="11"/>
  <c r="J30" i="11"/>
  <c r="I30" i="11"/>
  <c r="G30" i="11"/>
  <c r="J29" i="11"/>
  <c r="I29" i="11"/>
  <c r="G29" i="11"/>
  <c r="J28" i="11"/>
  <c r="I28" i="11"/>
  <c r="G28" i="11"/>
  <c r="J27" i="11"/>
  <c r="I27" i="11"/>
  <c r="G27" i="11"/>
  <c r="J26" i="11"/>
  <c r="I26" i="11"/>
  <c r="G26" i="11"/>
  <c r="J25" i="11"/>
  <c r="I25" i="11"/>
  <c r="G25" i="11"/>
  <c r="J24" i="11"/>
  <c r="I24" i="11"/>
  <c r="G24" i="11"/>
  <c r="J23" i="11"/>
  <c r="I23" i="11"/>
  <c r="G23" i="11"/>
  <c r="J22" i="11"/>
  <c r="I22" i="11"/>
  <c r="G22" i="11"/>
  <c r="J21" i="11"/>
  <c r="I21" i="11"/>
  <c r="G21" i="11"/>
  <c r="J20" i="11"/>
  <c r="I20" i="11"/>
  <c r="G20" i="11"/>
  <c r="J19" i="11"/>
  <c r="I19" i="11"/>
  <c r="G19" i="11"/>
  <c r="J18" i="11"/>
  <c r="I18" i="11"/>
  <c r="G18" i="11"/>
  <c r="J17" i="11"/>
  <c r="I17" i="11"/>
  <c r="G17" i="11"/>
  <c r="J16" i="11"/>
  <c r="I16" i="11"/>
  <c r="G16" i="11"/>
  <c r="J15" i="11"/>
  <c r="I15" i="11"/>
  <c r="G15" i="11"/>
  <c r="J14" i="11"/>
  <c r="I14" i="11"/>
  <c r="G14" i="11"/>
  <c r="J13" i="11"/>
  <c r="I13" i="11"/>
  <c r="G13" i="11"/>
  <c r="J12" i="11"/>
  <c r="I12" i="11"/>
  <c r="G12" i="11"/>
  <c r="J11" i="11"/>
  <c r="I11" i="11"/>
  <c r="G11" i="11"/>
  <c r="J10" i="11"/>
  <c r="I10" i="11"/>
  <c r="G10" i="11"/>
  <c r="J9" i="11"/>
  <c r="I9" i="11"/>
  <c r="G9" i="11"/>
  <c r="J8" i="11"/>
  <c r="I8" i="11"/>
  <c r="G8" i="11"/>
  <c r="J7" i="11"/>
  <c r="I7" i="11"/>
  <c r="J6" i="11"/>
  <c r="I6" i="11"/>
  <c r="G6" i="11"/>
  <c r="G5" i="11"/>
  <c r="I55" i="11" l="1"/>
  <c r="J57" i="11" s="1"/>
  <c r="J59" i="11" s="1"/>
  <c r="J55" i="11"/>
  <c r="E56" i="11"/>
  <c r="K7" i="7"/>
  <c r="L4" i="8"/>
  <c r="L4" i="9"/>
  <c r="L5" i="10"/>
  <c r="D2" i="10"/>
  <c r="J5" i="10"/>
  <c r="J6" i="10"/>
  <c r="J7" i="10"/>
  <c r="J8" i="10"/>
  <c r="J9" i="10"/>
  <c r="J10" i="10"/>
  <c r="J11"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43" i="10"/>
  <c r="J44" i="10"/>
  <c r="J45" i="10"/>
  <c r="J46" i="10"/>
  <c r="J47" i="10"/>
  <c r="J48" i="10"/>
  <c r="J49" i="10"/>
  <c r="J50" i="10"/>
  <c r="J51" i="10"/>
  <c r="J52" i="10"/>
  <c r="J53" i="10"/>
  <c r="J54" i="10"/>
  <c r="I6" i="10"/>
  <c r="I22" i="10"/>
  <c r="I42" i="10"/>
  <c r="I50" i="10"/>
  <c r="I43" i="10"/>
  <c r="I39" i="10"/>
  <c r="I7" i="10"/>
  <c r="I47" i="10"/>
  <c r="I35" i="10"/>
  <c r="I12" i="10"/>
  <c r="I27" i="10"/>
  <c r="G23" i="10"/>
  <c r="M23" i="10" s="1"/>
  <c r="G19" i="10"/>
  <c r="M19" i="10" s="1"/>
  <c r="G15" i="10"/>
  <c r="M15" i="10" s="1"/>
  <c r="G11" i="10"/>
  <c r="M11" i="10" s="1"/>
  <c r="E55" i="10"/>
  <c r="D55" i="10"/>
  <c r="C55" i="10"/>
  <c r="I59" i="10"/>
  <c r="F55" i="10"/>
  <c r="G54" i="10"/>
  <c r="M54" i="10" s="1"/>
  <c r="I53" i="10"/>
  <c r="G53" i="10"/>
  <c r="M53" i="10" s="1"/>
  <c r="G52" i="10"/>
  <c r="M52" i="10" s="1"/>
  <c r="G50" i="10"/>
  <c r="M50" i="10" s="1"/>
  <c r="I49" i="10"/>
  <c r="G49" i="10"/>
  <c r="M49" i="10" s="1"/>
  <c r="I48" i="10"/>
  <c r="G48" i="10"/>
  <c r="M48" i="10" s="1"/>
  <c r="G46" i="10"/>
  <c r="M46" i="10" s="1"/>
  <c r="I45" i="10"/>
  <c r="G45" i="10"/>
  <c r="M45" i="10" s="1"/>
  <c r="G44" i="10"/>
  <c r="M44" i="10" s="1"/>
  <c r="M42" i="10"/>
  <c r="I41" i="10"/>
  <c r="G41" i="10"/>
  <c r="M41" i="10" s="1"/>
  <c r="I40" i="10"/>
  <c r="G40" i="10"/>
  <c r="M40" i="10" s="1"/>
  <c r="G38" i="10"/>
  <c r="M38" i="10" s="1"/>
  <c r="I37" i="10"/>
  <c r="G37" i="10"/>
  <c r="M37" i="10" s="1"/>
  <c r="G36" i="10"/>
  <c r="M36" i="10" s="1"/>
  <c r="G34" i="10"/>
  <c r="M34" i="10" s="1"/>
  <c r="I33" i="10"/>
  <c r="G33" i="10"/>
  <c r="M33" i="10" s="1"/>
  <c r="I32" i="10"/>
  <c r="G32" i="10"/>
  <c r="M32" i="10" s="1"/>
  <c r="G30" i="10"/>
  <c r="M30" i="10" s="1"/>
  <c r="I29" i="10"/>
  <c r="G29" i="10"/>
  <c r="M29" i="10" s="1"/>
  <c r="G28" i="10"/>
  <c r="M28" i="10" s="1"/>
  <c r="G26" i="10"/>
  <c r="M26" i="10" s="1"/>
  <c r="I25" i="10"/>
  <c r="G25" i="10"/>
  <c r="M25" i="10" s="1"/>
  <c r="I24" i="10"/>
  <c r="G24" i="10"/>
  <c r="M24" i="10" s="1"/>
  <c r="G22" i="10"/>
  <c r="M22" i="10" s="1"/>
  <c r="I21" i="10"/>
  <c r="G21" i="10"/>
  <c r="M21" i="10" s="1"/>
  <c r="I20" i="10"/>
  <c r="G20" i="10"/>
  <c r="M20" i="10" s="1"/>
  <c r="G18" i="10"/>
  <c r="M18" i="10" s="1"/>
  <c r="I17" i="10"/>
  <c r="G17" i="10"/>
  <c r="M17" i="10" s="1"/>
  <c r="G16" i="10"/>
  <c r="M16" i="10" s="1"/>
  <c r="G14" i="10"/>
  <c r="M14" i="10" s="1"/>
  <c r="I13" i="10"/>
  <c r="G13" i="10"/>
  <c r="M13" i="10" s="1"/>
  <c r="G12" i="10"/>
  <c r="M12" i="10" s="1"/>
  <c r="G10" i="10"/>
  <c r="M10" i="10" s="1"/>
  <c r="I9" i="10"/>
  <c r="G9" i="10"/>
  <c r="M9" i="10" s="1"/>
  <c r="I8" i="10"/>
  <c r="G8" i="10"/>
  <c r="M8" i="10" s="1"/>
  <c r="G6" i="10"/>
  <c r="M6" i="10" s="1"/>
  <c r="G5" i="10"/>
  <c r="M5" i="10" s="1"/>
  <c r="K59" i="11" l="1"/>
  <c r="D1" i="11"/>
  <c r="K57" i="11" s="1"/>
  <c r="D2" i="11" s="1"/>
  <c r="I18" i="10"/>
  <c r="I30" i="10"/>
  <c r="I10" i="10"/>
  <c r="I14" i="10"/>
  <c r="I26" i="10"/>
  <c r="I34" i="10"/>
  <c r="I38" i="10"/>
  <c r="I46" i="10"/>
  <c r="I54" i="10"/>
  <c r="I11" i="10"/>
  <c r="I15" i="10"/>
  <c r="I51" i="10"/>
  <c r="I23" i="10"/>
  <c r="I31" i="10"/>
  <c r="I16" i="10"/>
  <c r="I19" i="10"/>
  <c r="I28" i="10"/>
  <c r="I36" i="10"/>
  <c r="I44" i="10"/>
  <c r="I52" i="10"/>
  <c r="I5" i="10"/>
  <c r="H55" i="10"/>
  <c r="G7" i="10"/>
  <c r="M7" i="10" s="1"/>
  <c r="G27" i="10"/>
  <c r="M27" i="10" s="1"/>
  <c r="G31" i="10"/>
  <c r="M31" i="10" s="1"/>
  <c r="G35" i="10"/>
  <c r="M35" i="10" s="1"/>
  <c r="G39" i="10"/>
  <c r="M39" i="10" s="1"/>
  <c r="G43" i="10"/>
  <c r="M43" i="10" s="1"/>
  <c r="G47" i="10"/>
  <c r="M47" i="10" s="1"/>
  <c r="G51" i="10"/>
  <c r="M51" i="10" s="1"/>
  <c r="E57" i="10"/>
  <c r="E56" i="10"/>
  <c r="I60" i="9"/>
  <c r="I59" i="4"/>
  <c r="K56" i="9"/>
  <c r="I55" i="10" l="1"/>
  <c r="J57" i="10" s="1"/>
  <c r="J55" i="10"/>
  <c r="D1" i="10" s="1"/>
  <c r="J57" i="9"/>
  <c r="I57" i="9"/>
  <c r="G47" i="9"/>
  <c r="N47" i="9" s="1"/>
  <c r="G46" i="9"/>
  <c r="N46" i="9" s="1"/>
  <c r="G39" i="9"/>
  <c r="N39" i="9" s="1"/>
  <c r="G38" i="9"/>
  <c r="N38" i="9" s="1"/>
  <c r="G30" i="9"/>
  <c r="N30" i="9" s="1"/>
  <c r="G10" i="9"/>
  <c r="N10" i="9" s="1"/>
  <c r="E54" i="9"/>
  <c r="G9" i="9"/>
  <c r="N9" i="9" s="1"/>
  <c r="C54" i="9"/>
  <c r="I58" i="9"/>
  <c r="F54" i="9"/>
  <c r="G52" i="9"/>
  <c r="N52" i="9" s="1"/>
  <c r="G51" i="9"/>
  <c r="N51" i="9" s="1"/>
  <c r="G48" i="9"/>
  <c r="N48" i="9" s="1"/>
  <c r="G44" i="9"/>
  <c r="N44" i="9" s="1"/>
  <c r="G43" i="9"/>
  <c r="N43" i="9" s="1"/>
  <c r="G40" i="9"/>
  <c r="N40" i="9" s="1"/>
  <c r="G36" i="9"/>
  <c r="N36" i="9" s="1"/>
  <c r="G35" i="9"/>
  <c r="N35" i="9" s="1"/>
  <c r="G32" i="9"/>
  <c r="N32" i="9" s="1"/>
  <c r="G31" i="9"/>
  <c r="N31" i="9" s="1"/>
  <c r="G28" i="9"/>
  <c r="N28" i="9" s="1"/>
  <c r="G27" i="9"/>
  <c r="N27" i="9" s="1"/>
  <c r="G24" i="9"/>
  <c r="N24" i="9" s="1"/>
  <c r="G23" i="9"/>
  <c r="N23" i="9" s="1"/>
  <c r="G22" i="9"/>
  <c r="N22" i="9" s="1"/>
  <c r="G20" i="9"/>
  <c r="N20" i="9" s="1"/>
  <c r="G19" i="9"/>
  <c r="N19" i="9" s="1"/>
  <c r="G16" i="9"/>
  <c r="N16" i="9" s="1"/>
  <c r="G15" i="9"/>
  <c r="N15" i="9" s="1"/>
  <c r="G14" i="9"/>
  <c r="N14" i="9" s="1"/>
  <c r="G12" i="9"/>
  <c r="N12" i="9" s="1"/>
  <c r="G11" i="9"/>
  <c r="N11" i="9" s="1"/>
  <c r="G8" i="9"/>
  <c r="N8" i="9" s="1"/>
  <c r="G7" i="9"/>
  <c r="N7" i="9" s="1"/>
  <c r="G4" i="9"/>
  <c r="N4" i="9" s="1"/>
  <c r="K57" i="10" l="1"/>
  <c r="G6" i="9"/>
  <c r="N6" i="9" s="1"/>
  <c r="G34" i="9"/>
  <c r="N34" i="9" s="1"/>
  <c r="G42" i="9"/>
  <c r="N42" i="9" s="1"/>
  <c r="G50" i="9"/>
  <c r="N50" i="9" s="1"/>
  <c r="G18" i="9"/>
  <c r="N18" i="9" s="1"/>
  <c r="G26" i="9"/>
  <c r="N26" i="9" s="1"/>
  <c r="G5" i="9"/>
  <c r="N5" i="9" s="1"/>
  <c r="G13" i="9"/>
  <c r="N13" i="9" s="1"/>
  <c r="G17" i="9"/>
  <c r="N17" i="9" s="1"/>
  <c r="G21" i="9"/>
  <c r="N21" i="9" s="1"/>
  <c r="G25" i="9"/>
  <c r="N25" i="9" s="1"/>
  <c r="G33" i="9"/>
  <c r="N33" i="9" s="1"/>
  <c r="G37" i="9"/>
  <c r="N37" i="9" s="1"/>
  <c r="G41" i="9"/>
  <c r="N41" i="9" s="1"/>
  <c r="G45" i="9"/>
  <c r="N45" i="9" s="1"/>
  <c r="G49" i="9"/>
  <c r="N49" i="9" s="1"/>
  <c r="G53" i="9"/>
  <c r="N53" i="9" s="1"/>
  <c r="G29" i="9"/>
  <c r="N29" i="9" s="1"/>
  <c r="D54" i="9"/>
  <c r="E55" i="9" s="1"/>
  <c r="I57" i="8"/>
  <c r="J57" i="8"/>
  <c r="I52" i="8" l="1"/>
  <c r="G51" i="8"/>
  <c r="N51" i="8" s="1"/>
  <c r="I50" i="8"/>
  <c r="I48" i="8"/>
  <c r="G47" i="8"/>
  <c r="N47" i="8" s="1"/>
  <c r="I46" i="8"/>
  <c r="I44" i="8"/>
  <c r="G43" i="8"/>
  <c r="N43" i="8" s="1"/>
  <c r="I42" i="8"/>
  <c r="I40" i="8"/>
  <c r="G39" i="8"/>
  <c r="N39" i="8" s="1"/>
  <c r="I38" i="8"/>
  <c r="I36" i="8"/>
  <c r="G35" i="8"/>
  <c r="N35" i="8" s="1"/>
  <c r="I34" i="8"/>
  <c r="I32" i="8"/>
  <c r="G31" i="8"/>
  <c r="N31" i="8" s="1"/>
  <c r="I30" i="8"/>
  <c r="I28" i="8"/>
  <c r="G27" i="8"/>
  <c r="N27" i="8" s="1"/>
  <c r="I26" i="8"/>
  <c r="I24" i="8"/>
  <c r="G23" i="8"/>
  <c r="N23" i="8" s="1"/>
  <c r="I22" i="8"/>
  <c r="I20" i="8"/>
  <c r="G19" i="8"/>
  <c r="N19" i="8" s="1"/>
  <c r="I18" i="8"/>
  <c r="I16" i="8"/>
  <c r="G15" i="8"/>
  <c r="N15" i="8" s="1"/>
  <c r="I14" i="8"/>
  <c r="I12" i="8"/>
  <c r="G11" i="8"/>
  <c r="N11" i="8" s="1"/>
  <c r="I10" i="8"/>
  <c r="I8" i="8"/>
  <c r="G7" i="8"/>
  <c r="N7" i="8" s="1"/>
  <c r="E54" i="8"/>
  <c r="I4" i="8"/>
  <c r="I58" i="8"/>
  <c r="E56" i="8"/>
  <c r="H54" i="8"/>
  <c r="F54" i="8"/>
  <c r="D54" i="8"/>
  <c r="C54" i="8"/>
  <c r="J53" i="8"/>
  <c r="I53" i="8"/>
  <c r="G53" i="8"/>
  <c r="N53" i="8" s="1"/>
  <c r="J52" i="8"/>
  <c r="G52" i="8"/>
  <c r="N52" i="8" s="1"/>
  <c r="J51" i="8"/>
  <c r="I51" i="8"/>
  <c r="J50" i="8"/>
  <c r="G50" i="8"/>
  <c r="N50" i="8" s="1"/>
  <c r="J49" i="8"/>
  <c r="I49" i="8"/>
  <c r="G49" i="8"/>
  <c r="N49" i="8" s="1"/>
  <c r="J48" i="8"/>
  <c r="G48" i="8"/>
  <c r="N48" i="8" s="1"/>
  <c r="J47" i="8"/>
  <c r="I47" i="8"/>
  <c r="J46" i="8"/>
  <c r="G46" i="8"/>
  <c r="N46" i="8" s="1"/>
  <c r="J45" i="8"/>
  <c r="I45" i="8"/>
  <c r="G45" i="8"/>
  <c r="N45" i="8" s="1"/>
  <c r="J44" i="8"/>
  <c r="G44" i="8"/>
  <c r="N44" i="8" s="1"/>
  <c r="J43" i="8"/>
  <c r="I43" i="8"/>
  <c r="J42" i="8"/>
  <c r="G42" i="8"/>
  <c r="N42" i="8" s="1"/>
  <c r="J41" i="8"/>
  <c r="I41" i="8"/>
  <c r="G41" i="8"/>
  <c r="N41" i="8" s="1"/>
  <c r="J40" i="8"/>
  <c r="G40" i="8"/>
  <c r="N40" i="8" s="1"/>
  <c r="J39" i="8"/>
  <c r="I39" i="8"/>
  <c r="J38" i="8"/>
  <c r="G38" i="8"/>
  <c r="N38" i="8" s="1"/>
  <c r="J37" i="8"/>
  <c r="I37" i="8"/>
  <c r="G37" i="8"/>
  <c r="N37" i="8" s="1"/>
  <c r="J36" i="8"/>
  <c r="G36" i="8"/>
  <c r="N36" i="8" s="1"/>
  <c r="J35" i="8"/>
  <c r="I35" i="8"/>
  <c r="J34" i="8"/>
  <c r="G34" i="8"/>
  <c r="N34" i="8" s="1"/>
  <c r="J33" i="8"/>
  <c r="I33" i="8"/>
  <c r="G33" i="8"/>
  <c r="N33" i="8" s="1"/>
  <c r="J32" i="8"/>
  <c r="G32" i="8"/>
  <c r="N32" i="8" s="1"/>
  <c r="J31" i="8"/>
  <c r="I31" i="8"/>
  <c r="J30" i="8"/>
  <c r="G30" i="8"/>
  <c r="N30" i="8" s="1"/>
  <c r="J29" i="8"/>
  <c r="I29" i="8"/>
  <c r="G29" i="8"/>
  <c r="N29" i="8" s="1"/>
  <c r="J28" i="8"/>
  <c r="G28" i="8"/>
  <c r="N28" i="8" s="1"/>
  <c r="J27" i="8"/>
  <c r="I27" i="8"/>
  <c r="J26" i="8"/>
  <c r="G26" i="8"/>
  <c r="N26" i="8" s="1"/>
  <c r="J25" i="8"/>
  <c r="I25" i="8"/>
  <c r="G25" i="8"/>
  <c r="N25" i="8" s="1"/>
  <c r="J24" i="8"/>
  <c r="G24" i="8"/>
  <c r="N24" i="8" s="1"/>
  <c r="J23" i="8"/>
  <c r="I23" i="8"/>
  <c r="J22" i="8"/>
  <c r="G22" i="8"/>
  <c r="N22" i="8" s="1"/>
  <c r="J21" i="8"/>
  <c r="I21" i="8"/>
  <c r="G21" i="8"/>
  <c r="N21" i="8" s="1"/>
  <c r="J20" i="8"/>
  <c r="G20" i="8"/>
  <c r="N20" i="8" s="1"/>
  <c r="J19" i="8"/>
  <c r="I19" i="8"/>
  <c r="J18" i="8"/>
  <c r="G18" i="8"/>
  <c r="N18" i="8" s="1"/>
  <c r="J17" i="8"/>
  <c r="I17" i="8"/>
  <c r="G17" i="8"/>
  <c r="N17" i="8" s="1"/>
  <c r="J16" i="8"/>
  <c r="G16" i="8"/>
  <c r="N16" i="8" s="1"/>
  <c r="J15" i="8"/>
  <c r="I15" i="8"/>
  <c r="J14" i="8"/>
  <c r="G14" i="8"/>
  <c r="N14" i="8" s="1"/>
  <c r="J13" i="8"/>
  <c r="I13" i="8"/>
  <c r="G13" i="8"/>
  <c r="N13" i="8" s="1"/>
  <c r="J12" i="8"/>
  <c r="G12" i="8"/>
  <c r="N12" i="8" s="1"/>
  <c r="J11" i="8"/>
  <c r="I11" i="8"/>
  <c r="J10" i="8"/>
  <c r="G10" i="8"/>
  <c r="N10" i="8" s="1"/>
  <c r="J9" i="8"/>
  <c r="I9" i="8"/>
  <c r="G9" i="8"/>
  <c r="N9" i="8" s="1"/>
  <c r="J8" i="8"/>
  <c r="G8" i="8"/>
  <c r="N8" i="8" s="1"/>
  <c r="J7" i="8"/>
  <c r="I7" i="8"/>
  <c r="J6" i="8"/>
  <c r="G6" i="8"/>
  <c r="N6" i="8" s="1"/>
  <c r="J5" i="8"/>
  <c r="I5" i="8"/>
  <c r="G5" i="8"/>
  <c r="N5" i="8" s="1"/>
  <c r="J4" i="8"/>
  <c r="G4" i="8"/>
  <c r="N4" i="8" s="1"/>
  <c r="J54" i="8" l="1"/>
  <c r="I6" i="8"/>
  <c r="I54" i="8" s="1"/>
  <c r="J56" i="8" s="1"/>
  <c r="J58" i="8" s="1"/>
  <c r="E55" i="8"/>
  <c r="D1" i="8" l="1"/>
  <c r="F55" i="7" l="1"/>
  <c r="N54" i="7"/>
  <c r="N53" i="7"/>
  <c r="N52" i="7"/>
  <c r="N51" i="7"/>
  <c r="N50" i="7"/>
  <c r="N49" i="7"/>
  <c r="N48" i="7"/>
  <c r="N47" i="7"/>
  <c r="N46" i="7"/>
  <c r="N45" i="7"/>
  <c r="N44" i="7"/>
  <c r="N43" i="7"/>
  <c r="N42" i="7"/>
  <c r="N41" i="7"/>
  <c r="N40" i="7"/>
  <c r="N39" i="7"/>
  <c r="N38" i="7"/>
  <c r="N37" i="7"/>
  <c r="N36" i="7"/>
  <c r="N35" i="7"/>
  <c r="N34" i="7"/>
  <c r="N33" i="7"/>
  <c r="N32" i="7"/>
  <c r="N31" i="7"/>
  <c r="N30" i="7"/>
  <c r="N29" i="7"/>
  <c r="N28" i="7"/>
  <c r="N27" i="7"/>
  <c r="N26" i="7"/>
  <c r="N25" i="7"/>
  <c r="N24" i="7"/>
  <c r="N23" i="7"/>
  <c r="N22" i="7"/>
  <c r="N21" i="7"/>
  <c r="N20" i="7"/>
  <c r="N19" i="7"/>
  <c r="N18" i="7"/>
  <c r="N17" i="7"/>
  <c r="N16" i="7"/>
  <c r="N15" i="7"/>
  <c r="N14" i="7"/>
  <c r="N13" i="7"/>
  <c r="N12" i="7"/>
  <c r="N11" i="7"/>
  <c r="N10" i="7"/>
  <c r="N9" i="7"/>
  <c r="N8" i="7"/>
  <c r="N7" i="7"/>
  <c r="N6" i="7"/>
  <c r="N5" i="7"/>
  <c r="N4" i="7"/>
  <c r="J58" i="7"/>
  <c r="E57" i="7" l="1"/>
  <c r="I54" i="7"/>
  <c r="I53" i="7"/>
  <c r="I52" i="7"/>
  <c r="I51" i="7"/>
  <c r="I50" i="7"/>
  <c r="I49" i="7"/>
  <c r="I48" i="7"/>
  <c r="I47" i="7"/>
  <c r="I45" i="7"/>
  <c r="I44" i="7"/>
  <c r="I43" i="7"/>
  <c r="I42" i="7"/>
  <c r="I41" i="7"/>
  <c r="I40" i="7"/>
  <c r="I39" i="7"/>
  <c r="I38" i="7"/>
  <c r="I37" i="7"/>
  <c r="I36" i="7"/>
  <c r="I35" i="7"/>
  <c r="I34" i="7"/>
  <c r="I33" i="7"/>
  <c r="I32" i="7"/>
  <c r="I31" i="7"/>
  <c r="I30" i="7"/>
  <c r="I29" i="7"/>
  <c r="I28" i="7"/>
  <c r="I27" i="7"/>
  <c r="I26" i="7"/>
  <c r="I25" i="7"/>
  <c r="I24" i="7"/>
  <c r="I23" i="7"/>
  <c r="I22" i="7"/>
  <c r="I21" i="7"/>
  <c r="I20" i="7"/>
  <c r="I19" i="7"/>
  <c r="I18" i="7"/>
  <c r="I17" i="7"/>
  <c r="I16" i="7"/>
  <c r="I15" i="7"/>
  <c r="I14" i="7"/>
  <c r="I13" i="7"/>
  <c r="I12" i="7"/>
  <c r="I11" i="7"/>
  <c r="I10" i="7"/>
  <c r="I9" i="7"/>
  <c r="I8" i="7"/>
  <c r="I7" i="7"/>
  <c r="I6" i="7"/>
  <c r="I5" i="7"/>
  <c r="I4" i="7"/>
  <c r="G54" i="7"/>
  <c r="G53" i="7"/>
  <c r="G52"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G8" i="7"/>
  <c r="G7" i="7"/>
  <c r="G6" i="7"/>
  <c r="G5" i="7"/>
  <c r="G4" i="7"/>
  <c r="I46" i="7"/>
  <c r="C55" i="7"/>
  <c r="M5" i="7"/>
  <c r="M4" i="7"/>
  <c r="I59" i="7"/>
  <c r="H55" i="7"/>
  <c r="E55" i="7"/>
  <c r="J54" i="7"/>
  <c r="J53" i="7"/>
  <c r="J52" i="7"/>
  <c r="J51" i="7"/>
  <c r="J50" i="7"/>
  <c r="J49" i="7"/>
  <c r="J48" i="7"/>
  <c r="J47" i="7"/>
  <c r="J46" i="7"/>
  <c r="J45" i="7"/>
  <c r="J44" i="7"/>
  <c r="J43" i="7"/>
  <c r="J42" i="7"/>
  <c r="J41" i="7"/>
  <c r="J40" i="7"/>
  <c r="J39" i="7"/>
  <c r="J38" i="7"/>
  <c r="J37" i="7"/>
  <c r="J36" i="7"/>
  <c r="J35" i="7"/>
  <c r="J34" i="7"/>
  <c r="J33" i="7"/>
  <c r="J32" i="7"/>
  <c r="J31" i="7"/>
  <c r="J30" i="7"/>
  <c r="J29" i="7"/>
  <c r="J28" i="7"/>
  <c r="J27" i="7"/>
  <c r="J26" i="7"/>
  <c r="J25" i="7"/>
  <c r="J24" i="7"/>
  <c r="J23" i="7"/>
  <c r="J22" i="7"/>
  <c r="J21" i="7"/>
  <c r="J20" i="7"/>
  <c r="J19" i="7"/>
  <c r="J18" i="7"/>
  <c r="J17" i="7"/>
  <c r="J16" i="7"/>
  <c r="J15" i="7"/>
  <c r="J14" i="7"/>
  <c r="J13" i="7"/>
  <c r="J12" i="7"/>
  <c r="J11" i="7"/>
  <c r="J10" i="7"/>
  <c r="J9" i="7"/>
  <c r="J8" i="7"/>
  <c r="J7" i="7"/>
  <c r="J6" i="7"/>
  <c r="J5" i="7"/>
  <c r="J4" i="7"/>
  <c r="D55" i="7" l="1"/>
  <c r="E56" i="7" s="1"/>
  <c r="J55" i="7"/>
  <c r="I55" i="7"/>
  <c r="J57" i="7" s="1"/>
  <c r="J59" i="7" s="1"/>
  <c r="I57" i="6"/>
  <c r="I56" i="6"/>
  <c r="I55" i="6"/>
  <c r="I54" i="6"/>
  <c r="I53" i="6"/>
  <c r="I52" i="6"/>
  <c r="I51" i="6"/>
  <c r="I50" i="6"/>
  <c r="I49" i="6"/>
  <c r="I48" i="6"/>
  <c r="I47" i="6"/>
  <c r="I46" i="6"/>
  <c r="I45" i="6"/>
  <c r="I44" i="6"/>
  <c r="I43" i="6"/>
  <c r="I42" i="6"/>
  <c r="I41" i="6"/>
  <c r="I40" i="6"/>
  <c r="I39" i="6"/>
  <c r="I38" i="6"/>
  <c r="I37" i="6"/>
  <c r="I36" i="6"/>
  <c r="I35" i="6"/>
  <c r="I34" i="6"/>
  <c r="I33" i="6"/>
  <c r="I32" i="6"/>
  <c r="I31" i="6"/>
  <c r="I30" i="6"/>
  <c r="I29" i="6"/>
  <c r="I28" i="6"/>
  <c r="I27" i="6"/>
  <c r="I26" i="6"/>
  <c r="I25" i="6"/>
  <c r="I24" i="6"/>
  <c r="I23" i="6"/>
  <c r="I22" i="6"/>
  <c r="I21" i="6"/>
  <c r="I20" i="6"/>
  <c r="I19" i="6"/>
  <c r="I18" i="6"/>
  <c r="I17" i="6"/>
  <c r="I16" i="6"/>
  <c r="I15" i="6"/>
  <c r="I14" i="6"/>
  <c r="I13" i="6"/>
  <c r="I12" i="6"/>
  <c r="I11" i="6"/>
  <c r="I10" i="6"/>
  <c r="I9" i="6"/>
  <c r="I8" i="6"/>
  <c r="I7" i="6"/>
  <c r="I6" i="6"/>
  <c r="I5" i="6"/>
  <c r="D57" i="6"/>
  <c r="D56" i="6"/>
  <c r="D24" i="6"/>
  <c r="E56" i="6"/>
  <c r="C56" i="6"/>
  <c r="I55" i="5"/>
  <c r="I54" i="5"/>
  <c r="I53" i="5"/>
  <c r="I52" i="5"/>
  <c r="I51" i="5"/>
  <c r="I50" i="5"/>
  <c r="I49" i="5"/>
  <c r="I48" i="5"/>
  <c r="I47" i="5"/>
  <c r="I46" i="5"/>
  <c r="I45" i="5"/>
  <c r="I44" i="5"/>
  <c r="I43" i="5"/>
  <c r="I42" i="5"/>
  <c r="I41" i="5"/>
  <c r="I40" i="5"/>
  <c r="I39" i="5"/>
  <c r="I38" i="5"/>
  <c r="I37" i="5"/>
  <c r="I36" i="5"/>
  <c r="I35" i="5"/>
  <c r="I34" i="5"/>
  <c r="I33" i="5"/>
  <c r="I32" i="5"/>
  <c r="I31" i="5"/>
  <c r="I30" i="5"/>
  <c r="I29" i="5"/>
  <c r="I28" i="5"/>
  <c r="I27" i="5"/>
  <c r="I26" i="5"/>
  <c r="I25" i="5"/>
  <c r="I24" i="5"/>
  <c r="I23" i="5"/>
  <c r="I22" i="5"/>
  <c r="I21" i="5"/>
  <c r="I20" i="5"/>
  <c r="I19" i="5"/>
  <c r="I18" i="5"/>
  <c r="I17" i="5"/>
  <c r="I16" i="5"/>
  <c r="I15" i="5"/>
  <c r="I14" i="5"/>
  <c r="I13" i="5"/>
  <c r="I12" i="5"/>
  <c r="I11" i="5"/>
  <c r="I10" i="5"/>
  <c r="I9" i="5"/>
  <c r="I8" i="5"/>
  <c r="I56" i="5" s="1"/>
  <c r="I7" i="5"/>
  <c r="I6" i="5"/>
  <c r="I5" i="5"/>
  <c r="H55" i="5"/>
  <c r="H54" i="5"/>
  <c r="H53" i="5"/>
  <c r="H52" i="5"/>
  <c r="H51" i="5"/>
  <c r="H50" i="5"/>
  <c r="H49" i="5"/>
  <c r="H48" i="5"/>
  <c r="H47" i="5"/>
  <c r="H46" i="5"/>
  <c r="H45" i="5"/>
  <c r="H44" i="5"/>
  <c r="H43" i="5"/>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11" i="5"/>
  <c r="H10" i="5"/>
  <c r="H9" i="5"/>
  <c r="H8" i="5"/>
  <c r="H7" i="5"/>
  <c r="H6" i="5"/>
  <c r="H5" i="5"/>
  <c r="D56" i="5"/>
  <c r="C56" i="5"/>
  <c r="H61" i="6"/>
  <c r="J60" i="6"/>
  <c r="G56" i="6"/>
  <c r="J55" i="6"/>
  <c r="H55" i="6"/>
  <c r="F55" i="6"/>
  <c r="J54" i="6"/>
  <c r="H54" i="6"/>
  <c r="F54" i="6"/>
  <c r="J53" i="6"/>
  <c r="H53" i="6"/>
  <c r="F53" i="6"/>
  <c r="J52" i="6"/>
  <c r="H52" i="6"/>
  <c r="F52" i="6"/>
  <c r="J51" i="6"/>
  <c r="H51" i="6"/>
  <c r="F51" i="6"/>
  <c r="J50" i="6"/>
  <c r="H50" i="6"/>
  <c r="F50" i="6"/>
  <c r="J49" i="6"/>
  <c r="H49" i="6"/>
  <c r="F49" i="6"/>
  <c r="J48" i="6"/>
  <c r="H48" i="6"/>
  <c r="F48" i="6"/>
  <c r="J47" i="6"/>
  <c r="H47" i="6"/>
  <c r="F47" i="6"/>
  <c r="J46" i="6"/>
  <c r="H46" i="6"/>
  <c r="F46" i="6"/>
  <c r="J45" i="6"/>
  <c r="H45" i="6"/>
  <c r="F45" i="6"/>
  <c r="J44" i="6"/>
  <c r="H44" i="6"/>
  <c r="F44" i="6"/>
  <c r="J43" i="6"/>
  <c r="H43" i="6"/>
  <c r="F43" i="6"/>
  <c r="J42" i="6"/>
  <c r="H42" i="6"/>
  <c r="F42" i="6"/>
  <c r="J41" i="6"/>
  <c r="H41" i="6"/>
  <c r="F41" i="6"/>
  <c r="J40" i="6"/>
  <c r="H40" i="6"/>
  <c r="F40" i="6"/>
  <c r="J39" i="6"/>
  <c r="H39" i="6"/>
  <c r="F39" i="6"/>
  <c r="J38" i="6"/>
  <c r="H38" i="6"/>
  <c r="F38" i="6"/>
  <c r="J37" i="6"/>
  <c r="H37" i="6"/>
  <c r="F37" i="6"/>
  <c r="J36" i="6"/>
  <c r="H36" i="6"/>
  <c r="F36" i="6"/>
  <c r="J35" i="6"/>
  <c r="H35" i="6"/>
  <c r="F35" i="6"/>
  <c r="J34" i="6"/>
  <c r="H34" i="6"/>
  <c r="F34" i="6"/>
  <c r="J33" i="6"/>
  <c r="H33" i="6"/>
  <c r="F33" i="6"/>
  <c r="J32" i="6"/>
  <c r="H32" i="6"/>
  <c r="F32" i="6"/>
  <c r="J31" i="6"/>
  <c r="H31" i="6"/>
  <c r="F31" i="6"/>
  <c r="J30" i="6"/>
  <c r="H30" i="6"/>
  <c r="F30" i="6"/>
  <c r="J29" i="6"/>
  <c r="H29" i="6"/>
  <c r="F29" i="6"/>
  <c r="J28" i="6"/>
  <c r="H28" i="6"/>
  <c r="F28" i="6"/>
  <c r="J27" i="6"/>
  <c r="H27" i="6"/>
  <c r="F27" i="6"/>
  <c r="J26" i="6"/>
  <c r="H26" i="6"/>
  <c r="F26" i="6"/>
  <c r="J25" i="6"/>
  <c r="H25" i="6"/>
  <c r="F25" i="6"/>
  <c r="J24" i="6"/>
  <c r="H24" i="6"/>
  <c r="F24" i="6"/>
  <c r="J23" i="6"/>
  <c r="H23" i="6"/>
  <c r="F23" i="6"/>
  <c r="J22" i="6"/>
  <c r="H22" i="6"/>
  <c r="F22" i="6"/>
  <c r="J21" i="6"/>
  <c r="H21" i="6"/>
  <c r="F21" i="6"/>
  <c r="J20" i="6"/>
  <c r="H20" i="6"/>
  <c r="F20" i="6"/>
  <c r="J19" i="6"/>
  <c r="H19" i="6"/>
  <c r="F19" i="6"/>
  <c r="J18" i="6"/>
  <c r="H18" i="6"/>
  <c r="F18" i="6"/>
  <c r="J17" i="6"/>
  <c r="H17" i="6"/>
  <c r="F17" i="6"/>
  <c r="J16" i="6"/>
  <c r="H16" i="6"/>
  <c r="F16" i="6"/>
  <c r="J15" i="6"/>
  <c r="H15" i="6"/>
  <c r="F15" i="6"/>
  <c r="J14" i="6"/>
  <c r="H14" i="6"/>
  <c r="F14" i="6"/>
  <c r="J13" i="6"/>
  <c r="H13" i="6"/>
  <c r="F13" i="6"/>
  <c r="J12" i="6"/>
  <c r="H12" i="6"/>
  <c r="F12" i="6"/>
  <c r="J11" i="6"/>
  <c r="H11" i="6"/>
  <c r="F11" i="6"/>
  <c r="J10" i="6"/>
  <c r="H10" i="6"/>
  <c r="F10" i="6"/>
  <c r="J9" i="6"/>
  <c r="H9" i="6"/>
  <c r="F9" i="6"/>
  <c r="J8" i="6"/>
  <c r="H8" i="6"/>
  <c r="F8" i="6"/>
  <c r="J7" i="6"/>
  <c r="H7" i="6"/>
  <c r="F7" i="6"/>
  <c r="M6" i="6"/>
  <c r="J6" i="6"/>
  <c r="H6" i="6"/>
  <c r="F6" i="6"/>
  <c r="J5" i="6"/>
  <c r="H5" i="6"/>
  <c r="F5" i="6"/>
  <c r="I60" i="5"/>
  <c r="H61" i="5"/>
  <c r="G56" i="5"/>
  <c r="J55" i="5"/>
  <c r="F55" i="5"/>
  <c r="J54" i="5"/>
  <c r="F54" i="5"/>
  <c r="J53" i="5"/>
  <c r="F53" i="5"/>
  <c r="J52" i="5"/>
  <c r="F52" i="5"/>
  <c r="J51" i="5"/>
  <c r="F51" i="5"/>
  <c r="J50" i="5"/>
  <c r="F50" i="5"/>
  <c r="J49" i="5"/>
  <c r="F49" i="5"/>
  <c r="J48" i="5"/>
  <c r="F48" i="5"/>
  <c r="J47" i="5"/>
  <c r="F47" i="5"/>
  <c r="J46" i="5"/>
  <c r="F46" i="5"/>
  <c r="J45" i="5"/>
  <c r="F45" i="5"/>
  <c r="J44" i="5"/>
  <c r="F44" i="5"/>
  <c r="J43" i="5"/>
  <c r="F43" i="5"/>
  <c r="J42" i="5"/>
  <c r="F42" i="5"/>
  <c r="J41" i="5"/>
  <c r="F41" i="5"/>
  <c r="J40" i="5"/>
  <c r="F40" i="5"/>
  <c r="J39" i="5"/>
  <c r="F39" i="5"/>
  <c r="J38" i="5"/>
  <c r="F38" i="5"/>
  <c r="J37" i="5"/>
  <c r="F37" i="5"/>
  <c r="J36" i="5"/>
  <c r="F36" i="5"/>
  <c r="J35" i="5"/>
  <c r="F35" i="5"/>
  <c r="J34" i="5"/>
  <c r="F34" i="5"/>
  <c r="J33" i="5"/>
  <c r="F33" i="5"/>
  <c r="J32" i="5"/>
  <c r="F32" i="5"/>
  <c r="J31" i="5"/>
  <c r="F31" i="5"/>
  <c r="J30" i="5"/>
  <c r="F30" i="5"/>
  <c r="J29" i="5"/>
  <c r="F29" i="5"/>
  <c r="J28" i="5"/>
  <c r="F28" i="5"/>
  <c r="J27" i="5"/>
  <c r="F27" i="5"/>
  <c r="J26" i="5"/>
  <c r="F26" i="5"/>
  <c r="J25" i="5"/>
  <c r="F25" i="5"/>
  <c r="J24" i="5"/>
  <c r="F24" i="5"/>
  <c r="J23" i="5"/>
  <c r="F23" i="5"/>
  <c r="J22" i="5"/>
  <c r="F22" i="5"/>
  <c r="J21" i="5"/>
  <c r="F21" i="5"/>
  <c r="J20" i="5"/>
  <c r="F20" i="5"/>
  <c r="J19" i="5"/>
  <c r="F19" i="5"/>
  <c r="J18" i="5"/>
  <c r="F18" i="5"/>
  <c r="J17" i="5"/>
  <c r="F17" i="5"/>
  <c r="J16" i="5"/>
  <c r="F16" i="5"/>
  <c r="J15" i="5"/>
  <c r="F15" i="5"/>
  <c r="J14" i="5"/>
  <c r="F14" i="5"/>
  <c r="J13" i="5"/>
  <c r="F13" i="5"/>
  <c r="J12" i="5"/>
  <c r="F12" i="5"/>
  <c r="J11" i="5"/>
  <c r="F11" i="5"/>
  <c r="J10" i="5"/>
  <c r="F10" i="5"/>
  <c r="J9" i="5"/>
  <c r="F9" i="5"/>
  <c r="J8" i="5"/>
  <c r="F8" i="5"/>
  <c r="J7" i="5"/>
  <c r="F7" i="5"/>
  <c r="M6" i="5"/>
  <c r="J6" i="5"/>
  <c r="F6" i="5"/>
  <c r="J5" i="5"/>
  <c r="F5" i="5"/>
  <c r="D1" i="7" l="1"/>
  <c r="H56" i="5"/>
  <c r="I57" i="5" s="1"/>
  <c r="D57" i="5"/>
  <c r="J56" i="6"/>
  <c r="H56" i="6"/>
  <c r="J59" i="6" s="1"/>
  <c r="J61" i="6" s="1"/>
  <c r="J56" i="5"/>
  <c r="H59" i="4"/>
  <c r="K6" i="4"/>
  <c r="I59" i="5" l="1"/>
  <c r="I61" i="5" s="1"/>
  <c r="C1" i="5"/>
  <c r="K56" i="6"/>
  <c r="K57" i="6" s="1"/>
  <c r="C1" i="6" s="1"/>
  <c r="G60" i="4"/>
  <c r="F56" i="4"/>
  <c r="H55" i="4"/>
  <c r="G55" i="4"/>
  <c r="E55" i="4"/>
  <c r="H54" i="4"/>
  <c r="G54" i="4"/>
  <c r="E54" i="4"/>
  <c r="H53" i="4"/>
  <c r="G53" i="4"/>
  <c r="E53" i="4"/>
  <c r="H52" i="4"/>
  <c r="G52" i="4"/>
  <c r="E52" i="4"/>
  <c r="H51" i="4"/>
  <c r="G51" i="4"/>
  <c r="E51" i="4"/>
  <c r="H50" i="4"/>
  <c r="G50" i="4"/>
  <c r="E50" i="4"/>
  <c r="H49" i="4"/>
  <c r="G49" i="4"/>
  <c r="E49" i="4"/>
  <c r="H48" i="4"/>
  <c r="G48" i="4"/>
  <c r="E48" i="4"/>
  <c r="H47" i="4"/>
  <c r="G47" i="4"/>
  <c r="E47" i="4"/>
  <c r="H46" i="4"/>
  <c r="G46" i="4"/>
  <c r="E46" i="4"/>
  <c r="H45" i="4"/>
  <c r="G45" i="4"/>
  <c r="E45" i="4"/>
  <c r="H44" i="4"/>
  <c r="G44" i="4"/>
  <c r="E44" i="4"/>
  <c r="H43" i="4"/>
  <c r="G43" i="4"/>
  <c r="E43" i="4"/>
  <c r="H42" i="4"/>
  <c r="G42" i="4"/>
  <c r="E42" i="4"/>
  <c r="H41" i="4"/>
  <c r="G41" i="4"/>
  <c r="E41" i="4"/>
  <c r="H40" i="4"/>
  <c r="G40" i="4"/>
  <c r="E40" i="4"/>
  <c r="H39" i="4"/>
  <c r="G39" i="4"/>
  <c r="E39" i="4"/>
  <c r="H38" i="4"/>
  <c r="G38" i="4"/>
  <c r="E38" i="4"/>
  <c r="H37" i="4"/>
  <c r="G37" i="4"/>
  <c r="E37" i="4"/>
  <c r="H36" i="4"/>
  <c r="G36" i="4"/>
  <c r="E36" i="4"/>
  <c r="H35" i="4"/>
  <c r="G35" i="4"/>
  <c r="E35" i="4"/>
  <c r="H34" i="4"/>
  <c r="G34" i="4"/>
  <c r="E34" i="4"/>
  <c r="H33" i="4"/>
  <c r="G33" i="4"/>
  <c r="E33" i="4"/>
  <c r="H32" i="4"/>
  <c r="G32" i="4"/>
  <c r="E32" i="4"/>
  <c r="H31" i="4"/>
  <c r="G31" i="4"/>
  <c r="E31" i="4"/>
  <c r="H30" i="4"/>
  <c r="G30" i="4"/>
  <c r="E30" i="4"/>
  <c r="H29" i="4"/>
  <c r="G29" i="4"/>
  <c r="E29" i="4"/>
  <c r="H28" i="4"/>
  <c r="G28" i="4"/>
  <c r="E28" i="4"/>
  <c r="H27" i="4"/>
  <c r="G27" i="4"/>
  <c r="E27" i="4"/>
  <c r="H26" i="4"/>
  <c r="G26" i="4"/>
  <c r="E26" i="4"/>
  <c r="H25" i="4"/>
  <c r="G25" i="4"/>
  <c r="E25" i="4"/>
  <c r="H24" i="4"/>
  <c r="G24" i="4"/>
  <c r="E24" i="4"/>
  <c r="H23" i="4"/>
  <c r="G23" i="4"/>
  <c r="E23" i="4"/>
  <c r="H22" i="4"/>
  <c r="G22" i="4"/>
  <c r="E22" i="4"/>
  <c r="H21" i="4"/>
  <c r="G21" i="4"/>
  <c r="E21" i="4"/>
  <c r="H20" i="4"/>
  <c r="G20" i="4"/>
  <c r="E20" i="4"/>
  <c r="H19" i="4"/>
  <c r="G19" i="4"/>
  <c r="E19" i="4"/>
  <c r="H18" i="4"/>
  <c r="G18" i="4"/>
  <c r="E18" i="4"/>
  <c r="H17" i="4"/>
  <c r="G17" i="4"/>
  <c r="E17" i="4"/>
  <c r="H16" i="4"/>
  <c r="G16" i="4"/>
  <c r="E16" i="4"/>
  <c r="H15" i="4"/>
  <c r="G15" i="4"/>
  <c r="E15" i="4"/>
  <c r="H14" i="4"/>
  <c r="G14" i="4"/>
  <c r="E14" i="4"/>
  <c r="H13" i="4"/>
  <c r="G13" i="4"/>
  <c r="E13" i="4"/>
  <c r="H12" i="4"/>
  <c r="G12" i="4"/>
  <c r="E12" i="4"/>
  <c r="H11" i="4"/>
  <c r="G11" i="4"/>
  <c r="E11" i="4"/>
  <c r="H10" i="4"/>
  <c r="G10" i="4"/>
  <c r="E10" i="4"/>
  <c r="H9" i="4"/>
  <c r="G9" i="4"/>
  <c r="E9" i="4"/>
  <c r="H8" i="4"/>
  <c r="G8" i="4"/>
  <c r="E8" i="4"/>
  <c r="H7" i="4"/>
  <c r="G7" i="4"/>
  <c r="E7" i="4"/>
  <c r="H6" i="4"/>
  <c r="G6" i="4"/>
  <c r="E6" i="4"/>
  <c r="H5" i="4"/>
  <c r="G5" i="4"/>
  <c r="E5" i="4"/>
  <c r="H56" i="4" l="1"/>
  <c r="G56" i="4"/>
  <c r="H58" i="4" s="1"/>
  <c r="H60" i="4" s="1"/>
  <c r="C1" i="4" l="1"/>
  <c r="H59" i="3"/>
  <c r="E55" i="3"/>
  <c r="E54" i="3"/>
  <c r="E53" i="3"/>
  <c r="E52" i="3"/>
  <c r="E51" i="3"/>
  <c r="E50" i="3"/>
  <c r="E49" i="3"/>
  <c r="E48" i="3"/>
  <c r="E47" i="3"/>
  <c r="E46" i="3"/>
  <c r="E45" i="3"/>
  <c r="E44" i="3"/>
  <c r="E43" i="3"/>
  <c r="E42" i="3"/>
  <c r="E41" i="3"/>
  <c r="E40" i="3"/>
  <c r="E39" i="3"/>
  <c r="E38" i="3"/>
  <c r="E37" i="3"/>
  <c r="E36" i="3"/>
  <c r="E35" i="3"/>
  <c r="E34" i="3"/>
  <c r="E33" i="3"/>
  <c r="E32" i="3"/>
  <c r="E31" i="3"/>
  <c r="E30" i="3"/>
  <c r="E29" i="3"/>
  <c r="E28" i="3"/>
  <c r="E27" i="3"/>
  <c r="E26" i="3"/>
  <c r="E25" i="3"/>
  <c r="E24" i="3"/>
  <c r="E23" i="3"/>
  <c r="E22" i="3"/>
  <c r="E21" i="3"/>
  <c r="E20" i="3"/>
  <c r="E19" i="3"/>
  <c r="E18" i="3"/>
  <c r="E17" i="3"/>
  <c r="E16" i="3"/>
  <c r="E15" i="3"/>
  <c r="E14" i="3"/>
  <c r="E13" i="3"/>
  <c r="E12" i="3"/>
  <c r="E11" i="3"/>
  <c r="E10" i="3"/>
  <c r="E9" i="3"/>
  <c r="E8" i="3"/>
  <c r="E7" i="3"/>
  <c r="E6" i="3"/>
  <c r="E5" i="3"/>
  <c r="G53" i="3"/>
  <c r="G49" i="3"/>
  <c r="G43" i="3"/>
  <c r="G39" i="3"/>
  <c r="G35" i="3"/>
  <c r="G31" i="3"/>
  <c r="G27" i="3"/>
  <c r="G23" i="3"/>
  <c r="G19" i="3"/>
  <c r="G15" i="3"/>
  <c r="G11" i="3"/>
  <c r="G7" i="3"/>
  <c r="G60" i="3"/>
  <c r="F56" i="3"/>
  <c r="H55" i="3"/>
  <c r="G55" i="3"/>
  <c r="H54" i="3"/>
  <c r="G54" i="3"/>
  <c r="H53" i="3"/>
  <c r="H52" i="3"/>
  <c r="G52" i="3"/>
  <c r="H51" i="3"/>
  <c r="G51" i="3"/>
  <c r="H50" i="3"/>
  <c r="G50" i="3"/>
  <c r="H49" i="3"/>
  <c r="H48" i="3"/>
  <c r="G48" i="3"/>
  <c r="H47" i="3"/>
  <c r="G47" i="3"/>
  <c r="H46" i="3"/>
  <c r="G46" i="3"/>
  <c r="H45" i="3"/>
  <c r="G45" i="3"/>
  <c r="H44" i="3"/>
  <c r="G44" i="3"/>
  <c r="H43" i="3"/>
  <c r="H42" i="3"/>
  <c r="G42" i="3"/>
  <c r="H41" i="3"/>
  <c r="G41" i="3"/>
  <c r="H40" i="3"/>
  <c r="G40" i="3"/>
  <c r="H39" i="3"/>
  <c r="H38" i="3"/>
  <c r="G38" i="3"/>
  <c r="H37" i="3"/>
  <c r="G37" i="3"/>
  <c r="H36" i="3"/>
  <c r="G36" i="3"/>
  <c r="H35" i="3"/>
  <c r="H34" i="3"/>
  <c r="G34" i="3"/>
  <c r="H33" i="3"/>
  <c r="G33" i="3"/>
  <c r="H32" i="3"/>
  <c r="G32" i="3"/>
  <c r="H31" i="3"/>
  <c r="H30" i="3"/>
  <c r="G30" i="3"/>
  <c r="H29" i="3"/>
  <c r="G29" i="3"/>
  <c r="H28" i="3"/>
  <c r="G28" i="3"/>
  <c r="H27" i="3"/>
  <c r="H26" i="3"/>
  <c r="G26" i="3"/>
  <c r="H25" i="3"/>
  <c r="G25" i="3"/>
  <c r="H24" i="3"/>
  <c r="G24" i="3"/>
  <c r="H23" i="3"/>
  <c r="H22" i="3"/>
  <c r="G22" i="3"/>
  <c r="H21" i="3"/>
  <c r="G21" i="3"/>
  <c r="H20" i="3"/>
  <c r="G20" i="3"/>
  <c r="H19" i="3"/>
  <c r="H18" i="3"/>
  <c r="G18" i="3"/>
  <c r="H17" i="3"/>
  <c r="G17" i="3"/>
  <c r="H16" i="3"/>
  <c r="G16" i="3"/>
  <c r="H15" i="3"/>
  <c r="H14" i="3"/>
  <c r="G14" i="3"/>
  <c r="H13" i="3"/>
  <c r="G13" i="3"/>
  <c r="H12" i="3"/>
  <c r="G12" i="3"/>
  <c r="H11" i="3"/>
  <c r="H10" i="3"/>
  <c r="G10" i="3"/>
  <c r="H9" i="3"/>
  <c r="G9" i="3"/>
  <c r="H8" i="3"/>
  <c r="G8" i="3"/>
  <c r="H7" i="3"/>
  <c r="H6" i="3"/>
  <c r="G6" i="3"/>
  <c r="H5" i="3"/>
  <c r="G5" i="3"/>
  <c r="H56" i="3" l="1"/>
  <c r="G56" i="3"/>
  <c r="H58" i="3" s="1"/>
  <c r="H60" i="3" s="1"/>
  <c r="H59" i="2"/>
  <c r="G60" i="2"/>
  <c r="G19" i="2"/>
  <c r="H55" i="2"/>
  <c r="G55" i="2"/>
  <c r="H54" i="2"/>
  <c r="G54" i="2"/>
  <c r="H53" i="2"/>
  <c r="G53" i="2"/>
  <c r="H52" i="2"/>
  <c r="G52" i="2"/>
  <c r="H51" i="2"/>
  <c r="G51" i="2"/>
  <c r="H50" i="2"/>
  <c r="G50" i="2"/>
  <c r="H49" i="2"/>
  <c r="G49" i="2"/>
  <c r="H48" i="2"/>
  <c r="G48" i="2"/>
  <c r="H47" i="2"/>
  <c r="G47" i="2"/>
  <c r="H46" i="2"/>
  <c r="G46" i="2"/>
  <c r="H45" i="2"/>
  <c r="G45" i="2"/>
  <c r="H44" i="2"/>
  <c r="G44" i="2"/>
  <c r="H43" i="2"/>
  <c r="G43" i="2"/>
  <c r="H42" i="2"/>
  <c r="G42" i="2"/>
  <c r="H41" i="2"/>
  <c r="G41" i="2"/>
  <c r="H40" i="2"/>
  <c r="G40" i="2"/>
  <c r="H39" i="2"/>
  <c r="G39" i="2"/>
  <c r="H38" i="2"/>
  <c r="G38" i="2"/>
  <c r="H37" i="2"/>
  <c r="G37" i="2"/>
  <c r="H36" i="2"/>
  <c r="G36" i="2"/>
  <c r="H35" i="2"/>
  <c r="G35" i="2"/>
  <c r="H34" i="2"/>
  <c r="G34" i="2"/>
  <c r="H33" i="2"/>
  <c r="G33" i="2"/>
  <c r="H32" i="2"/>
  <c r="G32" i="2"/>
  <c r="H31" i="2"/>
  <c r="G31" i="2"/>
  <c r="H30" i="2"/>
  <c r="G30" i="2"/>
  <c r="H29" i="2"/>
  <c r="G29" i="2"/>
  <c r="H28" i="2"/>
  <c r="G28" i="2"/>
  <c r="H27" i="2"/>
  <c r="G27" i="2"/>
  <c r="H26" i="2"/>
  <c r="G26" i="2"/>
  <c r="H25" i="2"/>
  <c r="G25" i="2"/>
  <c r="H24" i="2"/>
  <c r="G24" i="2"/>
  <c r="H23" i="2"/>
  <c r="G23" i="2"/>
  <c r="H22" i="2"/>
  <c r="G22" i="2"/>
  <c r="H21" i="2"/>
  <c r="G21" i="2"/>
  <c r="H20" i="2"/>
  <c r="G20" i="2"/>
  <c r="H19" i="2"/>
  <c r="H18" i="2"/>
  <c r="G18" i="2"/>
  <c r="H17" i="2"/>
  <c r="G17" i="2"/>
  <c r="H16" i="2"/>
  <c r="G16" i="2"/>
  <c r="H15" i="2"/>
  <c r="G15" i="2"/>
  <c r="H14" i="2"/>
  <c r="G14" i="2"/>
  <c r="H13" i="2"/>
  <c r="G13" i="2"/>
  <c r="H12" i="2"/>
  <c r="G12" i="2"/>
  <c r="H11" i="2"/>
  <c r="G11" i="2"/>
  <c r="H10" i="2"/>
  <c r="G10" i="2"/>
  <c r="H9" i="2"/>
  <c r="G9" i="2"/>
  <c r="H8" i="2"/>
  <c r="G8" i="2"/>
  <c r="H7" i="2"/>
  <c r="G7" i="2"/>
  <c r="H6" i="2"/>
  <c r="G6" i="2"/>
  <c r="H5" i="2"/>
  <c r="G5" i="2"/>
  <c r="F56" i="2"/>
  <c r="C1" i="3" l="1"/>
  <c r="H56" i="2"/>
  <c r="G56" i="2"/>
  <c r="F56" i="1"/>
  <c r="C1" i="2" l="1"/>
  <c r="H58" i="2"/>
  <c r="H60" i="2" s="1"/>
  <c r="I25" i="9" l="1"/>
  <c r="I24" i="9"/>
  <c r="J36" i="9"/>
  <c r="J47" i="9"/>
  <c r="I9" i="9"/>
  <c r="I30" i="9"/>
  <c r="J13" i="9"/>
  <c r="J35" i="9"/>
  <c r="J14" i="9"/>
  <c r="I40" i="9"/>
  <c r="I6" i="9"/>
  <c r="L54" i="9"/>
  <c r="J50" i="9"/>
  <c r="J23" i="9" l="1"/>
  <c r="I23" i="9"/>
  <c r="J6" i="9"/>
  <c r="J40" i="9"/>
  <c r="I14" i="9"/>
  <c r="I35" i="9"/>
  <c r="I13" i="9"/>
  <c r="J30" i="9"/>
  <c r="J9" i="9"/>
  <c r="I47" i="9"/>
  <c r="I36" i="9"/>
  <c r="J24" i="9"/>
  <c r="J25" i="9"/>
  <c r="I50" i="9"/>
  <c r="I43" i="9" l="1"/>
  <c r="J43" i="9"/>
  <c r="I15" i="9"/>
  <c r="J15" i="9"/>
  <c r="I29" i="9"/>
  <c r="J29" i="9"/>
  <c r="J49" i="9"/>
  <c r="I49" i="9"/>
  <c r="I26" i="9"/>
  <c r="J26" i="9"/>
  <c r="I46" i="9"/>
  <c r="J46" i="9"/>
  <c r="J37" i="9"/>
  <c r="I37" i="9"/>
  <c r="I27" i="9"/>
  <c r="J27" i="9"/>
  <c r="J5" i="9"/>
  <c r="I5" i="9"/>
  <c r="I28" i="9"/>
  <c r="J28" i="9"/>
  <c r="I20" i="9"/>
  <c r="J20" i="9"/>
  <c r="I22" i="9"/>
  <c r="J22" i="9"/>
  <c r="I33" i="9"/>
  <c r="J33" i="9"/>
  <c r="I44" i="9"/>
  <c r="J44" i="9"/>
  <c r="I32" i="9"/>
  <c r="J32" i="9"/>
  <c r="J39" i="9"/>
  <c r="I39" i="9"/>
  <c r="E56" i="9"/>
  <c r="I4" i="9"/>
  <c r="J4" i="9"/>
  <c r="J10" i="9"/>
  <c r="I10" i="9"/>
  <c r="I16" i="9"/>
  <c r="J16" i="9"/>
  <c r="J21" i="9"/>
  <c r="I21" i="9"/>
  <c r="J31" i="9"/>
  <c r="I31" i="9"/>
  <c r="I19" i="9"/>
  <c r="J19" i="9"/>
  <c r="J51" i="9"/>
  <c r="I51" i="9"/>
  <c r="J8" i="9"/>
  <c r="I8" i="9"/>
  <c r="I12" i="9"/>
  <c r="J12" i="9"/>
  <c r="J48" i="9"/>
  <c r="I48" i="9"/>
  <c r="J18" i="9"/>
  <c r="I18" i="9"/>
  <c r="I17" i="9"/>
  <c r="J17" i="9"/>
  <c r="I52" i="9"/>
  <c r="J52" i="9"/>
  <c r="J7" i="9"/>
  <c r="I7" i="9"/>
  <c r="J45" i="9"/>
  <c r="I45" i="9"/>
  <c r="I41" i="9"/>
  <c r="J41" i="9"/>
  <c r="J11" i="9"/>
  <c r="I11" i="9"/>
  <c r="I38" i="9"/>
  <c r="J38" i="9"/>
  <c r="J34" i="9"/>
  <c r="I34" i="9"/>
  <c r="I42" i="9"/>
  <c r="J42" i="9"/>
  <c r="I53" i="9" l="1"/>
  <c r="I54" i="9" s="1"/>
  <c r="J53" i="9"/>
  <c r="J54" i="9"/>
  <c r="H54" i="9"/>
  <c r="J56" i="9" l="1"/>
  <c r="J58" i="9" s="1"/>
  <c r="J58" i="10"/>
  <c r="J59" i="10" s="1"/>
  <c r="D1" i="9"/>
  <c r="K57" i="9" l="1"/>
  <c r="K58" i="9" s="1"/>
  <c r="I61" i="9"/>
</calcChain>
</file>

<file path=xl/comments1.xml><?xml version="1.0" encoding="utf-8"?>
<comments xmlns="http://schemas.openxmlformats.org/spreadsheetml/2006/main">
  <authors>
    <author>Kimi</author>
  </authors>
  <commentList>
    <comment ref="C47" authorId="0" shapeId="0">
      <text>
        <r>
          <rPr>
            <b/>
            <sz val="9"/>
            <color rgb="FF000000"/>
            <rFont val="Tahoma"/>
            <family val="2"/>
          </rPr>
          <t>Kimi:</t>
        </r>
        <r>
          <rPr>
            <sz val="9"/>
            <color rgb="FF000000"/>
            <rFont val="Tahoma"/>
            <family val="2"/>
          </rPr>
          <t xml:space="preserve">
Modified to split between ordinary and A class shares</t>
        </r>
      </text>
    </comment>
  </commentList>
</comments>
</file>

<file path=xl/comments2.xml><?xml version="1.0" encoding="utf-8"?>
<comments xmlns="http://schemas.openxmlformats.org/spreadsheetml/2006/main">
  <authors>
    <author>Kimi</author>
  </authors>
  <commentList>
    <comment ref="C47" authorId="0" shapeId="0">
      <text>
        <r>
          <rPr>
            <b/>
            <sz val="9"/>
            <color rgb="FF000000"/>
            <rFont val="Tahoma"/>
            <family val="2"/>
          </rPr>
          <t>Kimi:</t>
        </r>
        <r>
          <rPr>
            <sz val="9"/>
            <color rgb="FF000000"/>
            <rFont val="Tahoma"/>
            <family val="2"/>
          </rPr>
          <t xml:space="preserve">
Modified to split between ordinary and A class shares</t>
        </r>
      </text>
    </comment>
  </commentList>
</comments>
</file>

<file path=xl/comments3.xml><?xml version="1.0" encoding="utf-8"?>
<comments xmlns="http://schemas.openxmlformats.org/spreadsheetml/2006/main">
  <authors>
    <author>Kimi</author>
  </authors>
  <commentList>
    <comment ref="C47" authorId="0" shapeId="0">
      <text>
        <r>
          <rPr>
            <b/>
            <sz val="9"/>
            <color rgb="FF000000"/>
            <rFont val="Tahoma"/>
            <family val="2"/>
          </rPr>
          <t>Kimi:</t>
        </r>
        <r>
          <rPr>
            <sz val="9"/>
            <color rgb="FF000000"/>
            <rFont val="Tahoma"/>
            <family val="2"/>
          </rPr>
          <t xml:space="preserve">
Total profits attributable to owners split between ordinary and A class shares</t>
        </r>
      </text>
    </comment>
  </commentList>
</comments>
</file>

<file path=xl/comments4.xml><?xml version="1.0" encoding="utf-8"?>
<comments xmlns="http://schemas.openxmlformats.org/spreadsheetml/2006/main">
  <authors>
    <author>Kimi</author>
  </authors>
  <commentList>
    <comment ref="C47" authorId="0" shapeId="0">
      <text>
        <r>
          <rPr>
            <b/>
            <sz val="9"/>
            <color rgb="FF000000"/>
            <rFont val="Tahoma"/>
            <family val="2"/>
          </rPr>
          <t>Kimi:</t>
        </r>
        <r>
          <rPr>
            <sz val="9"/>
            <color rgb="FF000000"/>
            <rFont val="Tahoma"/>
            <family val="2"/>
          </rPr>
          <t xml:space="preserve">
Total profits attributable to owners split between ordinary and A class shares</t>
        </r>
      </text>
    </comment>
  </commentList>
</comments>
</file>

<file path=xl/comments5.xml><?xml version="1.0" encoding="utf-8"?>
<comments xmlns="http://schemas.openxmlformats.org/spreadsheetml/2006/main">
  <authors>
    <author>Kimi</author>
  </authors>
  <commentList>
    <comment ref="C36" authorId="0" shapeId="0">
      <text>
        <r>
          <rPr>
            <b/>
            <sz val="9"/>
            <color indexed="81"/>
            <rFont val="Tahoma"/>
            <family val="2"/>
          </rPr>
          <t>Kimi:</t>
        </r>
        <r>
          <rPr>
            <sz val="9"/>
            <color indexed="81"/>
            <rFont val="Tahoma"/>
            <family val="2"/>
          </rPr>
          <t xml:space="preserve">
Changes from Rs 10,680 of Combined results to 11,670 Consolidated results</t>
        </r>
      </text>
    </comment>
  </commentList>
</comments>
</file>

<file path=xl/sharedStrings.xml><?xml version="1.0" encoding="utf-8"?>
<sst xmlns="http://schemas.openxmlformats.org/spreadsheetml/2006/main" count="1126" uniqueCount="230">
  <si>
    <t>Weighted PAT</t>
  </si>
  <si>
    <t>Weighted Mcap</t>
  </si>
  <si>
    <t>A C C Ltd.</t>
  </si>
  <si>
    <t>Tata Motors share</t>
  </si>
  <si>
    <t>Adani Ports &amp; Special Economic Zone Ltd.</t>
  </si>
  <si>
    <t>Tata Motors DVR</t>
  </si>
  <si>
    <t>Ambuja Cements Ltd.</t>
  </si>
  <si>
    <t>Asian Paints Ltd.</t>
  </si>
  <si>
    <t>Aurobindo Pharma Ltd.</t>
  </si>
  <si>
    <t>Axis Bank Ltd.</t>
  </si>
  <si>
    <t>Bajaj Auto Ltd.</t>
  </si>
  <si>
    <t>Bank Of Baroda</t>
  </si>
  <si>
    <t>Bharat Heavy Electricals Ltd.</t>
  </si>
  <si>
    <t>Bharat Petroleum Corpn. Ltd.</t>
  </si>
  <si>
    <t>Bharti Airtel Ltd.</t>
  </si>
  <si>
    <t>Bharti Infratel Ltd.</t>
  </si>
  <si>
    <t>Bosch Ltd.</t>
  </si>
  <si>
    <t>Cipla Ltd.</t>
  </si>
  <si>
    <t>Coal India Ltd.</t>
  </si>
  <si>
    <t>Dr. Reddy'S Laboratories Ltd.</t>
  </si>
  <si>
    <t>Eicher Motors Ltd.</t>
  </si>
  <si>
    <t>G A I L (India) Ltd.</t>
  </si>
  <si>
    <t>Grasim Industries Ltd.</t>
  </si>
  <si>
    <t>H C L Technologies Ltd.</t>
  </si>
  <si>
    <t>H D F C Bank Ltd.</t>
  </si>
  <si>
    <t>Hero Motocorp Ltd.</t>
  </si>
  <si>
    <t>Hindalco Industries Ltd.</t>
  </si>
  <si>
    <t>Hindustan Unilever Ltd.</t>
  </si>
  <si>
    <t>Housing Development Finance Corpn. Ltd.</t>
  </si>
  <si>
    <t>I C I C I Bank Ltd.</t>
  </si>
  <si>
    <t>I T C Ltd.</t>
  </si>
  <si>
    <t>Idea Cellular Ltd.</t>
  </si>
  <si>
    <t>Indusind Bank Ltd.</t>
  </si>
  <si>
    <t>Infosys Ltd.</t>
  </si>
  <si>
    <t>Kotak Mahindra Bank Ltd.</t>
  </si>
  <si>
    <t>Larsen &amp; Toubro Ltd.</t>
  </si>
  <si>
    <t>Lupin Ltd.</t>
  </si>
  <si>
    <t>Mahindra &amp; Mahindra Ltd.</t>
  </si>
  <si>
    <t>Maruti Suzuki India Ltd.</t>
  </si>
  <si>
    <t>N T P C Ltd.</t>
  </si>
  <si>
    <t>Oil &amp; Natural Gas Corpn. Ltd.</t>
  </si>
  <si>
    <t>Power Grid Corpn. Of India Ltd.</t>
  </si>
  <si>
    <t>Reliance Industries Ltd.</t>
  </si>
  <si>
    <t>State Bank Of India</t>
  </si>
  <si>
    <t>Sun Pharmaceutical Inds. Ltd.</t>
  </si>
  <si>
    <t>Tata Consultancy Services Ltd.</t>
  </si>
  <si>
    <t>Tata Motors Ltd. DVR</t>
  </si>
  <si>
    <t>Tata Motors Ltd.</t>
  </si>
  <si>
    <t>Tata Power Co. Ltd.</t>
  </si>
  <si>
    <t>Tata Steel Ltd.</t>
  </si>
  <si>
    <t>Tech Mahindra Ltd.</t>
  </si>
  <si>
    <t>Ultratech Cement Ltd.</t>
  </si>
  <si>
    <t>Wipro Ltd.</t>
  </si>
  <si>
    <t>Yes Bank Ltd.</t>
  </si>
  <si>
    <t>Zee Entertainment Enterprises Ltd.</t>
  </si>
  <si>
    <t>FY 16 PAT (Consolidated)</t>
  </si>
  <si>
    <t>Shares outstanding</t>
  </si>
  <si>
    <t>Ratio</t>
  </si>
  <si>
    <t>Unweighted PE (stock wise)</t>
  </si>
  <si>
    <t>Weights as on April 2016</t>
  </si>
  <si>
    <t>Stocks</t>
  </si>
  <si>
    <t>Market Capitalisation,
May 31, 2016</t>
  </si>
  <si>
    <t>Weighted trailing PE, as on May 31, 2016</t>
  </si>
  <si>
    <r>
      <t xml:space="preserve">All figures in </t>
    </r>
    <r>
      <rPr>
        <sz val="10"/>
        <color theme="1"/>
        <rFont val="Cambria"/>
        <family val="1"/>
      </rPr>
      <t>₹</t>
    </r>
    <r>
      <rPr>
        <sz val="10"/>
        <color theme="1"/>
        <rFont val="Cambria"/>
        <family val="2"/>
      </rPr>
      <t xml:space="preserve"> million except PE</t>
    </r>
  </si>
  <si>
    <t>Stock wise PE ratio of Nifty constituents</t>
  </si>
  <si>
    <t>Notes</t>
  </si>
  <si>
    <t>1. Weights are sourced from Nifty</t>
  </si>
  <si>
    <t>2. Reported PAT figures as per Prowess (except for 2 firms, which have been taken from BSE filings)</t>
  </si>
  <si>
    <t>3. Market Cap based on closing prices at NSE sources from Prowess</t>
  </si>
  <si>
    <t>PAT for 12 months ended 30 June 2016</t>
  </si>
  <si>
    <t>Market Capitalisation,Sept 12, 2016</t>
  </si>
  <si>
    <t>Weights as on August 2016</t>
  </si>
  <si>
    <t>2. Reported PAT figures as per Prowess (except for CoalIndia, which have been taken from BSE filings)</t>
  </si>
  <si>
    <t>3. Market Cap based on closing prices at NSE sourced from Prowess</t>
  </si>
  <si>
    <t>Total</t>
  </si>
  <si>
    <t>Nifty</t>
  </si>
  <si>
    <t>Net profits</t>
  </si>
  <si>
    <t>Tata Motors ordinary shares outstanding share</t>
  </si>
  <si>
    <t>Tata Motors Class A (or DVR) shares outstanding</t>
  </si>
  <si>
    <t>%age change</t>
  </si>
  <si>
    <r>
      <t xml:space="preserve">All figures in </t>
    </r>
    <r>
      <rPr>
        <sz val="10"/>
        <color theme="1"/>
        <rFont val="Cambria"/>
        <family val="1"/>
      </rPr>
      <t>₹</t>
    </r>
    <r>
      <rPr>
        <sz val="10"/>
        <color theme="1"/>
        <rFont val="Cambria"/>
        <family val="2"/>
      </rPr>
      <t xml:space="preserve"> million except PE ratio</t>
    </r>
  </si>
  <si>
    <t>Nifty trailing PE as on Sept 12, 2016</t>
  </si>
  <si>
    <t>PAT for 12 months ended 30 September 2016</t>
  </si>
  <si>
    <t>Market Capitalisation, December 13, 2016</t>
  </si>
  <si>
    <t>Weights as on November 2016</t>
  </si>
  <si>
    <t>3. Market Cap based on average of closing prices at BSE and NSE sourced from Prowess, except Tata Motors DVR, sourced from BSE</t>
  </si>
  <si>
    <t>Nifty trailing PE as on December 13, 2016</t>
  </si>
  <si>
    <t>2. Reported PAT figures as per Prowess till June 2016 (except for CoalIndia, which have been taken from BSE filings)</t>
  </si>
  <si>
    <t>4. Results till June 2016 are not adjusted for Minority Interest, but the impact is non-material</t>
  </si>
  <si>
    <t>5. Mahindra and Mahindra gives out "Combined Results"and not "Consolidated Results" as per SEBI. We have taken these combined results</t>
  </si>
  <si>
    <t>6. For Dec 2015 quarter, HCL Technologies gave only US GAAP Consolidated Results. These have been used converting them at the exchange rate close of Dec 31 2015</t>
  </si>
  <si>
    <t>PAT for 12 months ended 31 December 2016</t>
  </si>
  <si>
    <t>Weights as on January 2017</t>
  </si>
  <si>
    <t>2. Reported PAT figures as per ProwessIQ</t>
  </si>
  <si>
    <t xml:space="preserve">5. Hindalco published only Standalone quarterly results even as it has subsidiaries that makes a big impact on its Consolidated results </t>
  </si>
  <si>
    <t>Nifty trailing PE as on February 20, 2017</t>
  </si>
  <si>
    <t>Market Capitalisation, February 20, 2017</t>
  </si>
  <si>
    <t>4. Mahindra and Mahindra gives out "Combined Results" and not "Consolidated Results" as per prescribed guidelines. We have taken these combined results as consolidated</t>
  </si>
  <si>
    <t>Nifty trailing PE as on May 29, 2017</t>
  </si>
  <si>
    <t>Indiabulls Housing Finance Ltd.</t>
  </si>
  <si>
    <t>Indian Oil Corpn. Ltd.</t>
  </si>
  <si>
    <t>Tata Motors Ltd DVR</t>
  </si>
  <si>
    <t>PAT for 12 months ended 31March 2017</t>
  </si>
  <si>
    <t>Market Capitalisation, May 29, 2017</t>
  </si>
  <si>
    <t>Weights as on April 2017</t>
  </si>
  <si>
    <t>PAT for 12 months ended 31March 2016</t>
  </si>
  <si>
    <t>Weighted PAT FY17</t>
  </si>
  <si>
    <t>Weighted PAT FY16</t>
  </si>
  <si>
    <t>Weighted Mcap, May 29, 2017</t>
  </si>
  <si>
    <t>2. Reported PAT figures as per "Profits attributed to owners of the company" for consolidated, PAT for standalone</t>
  </si>
  <si>
    <t>4. Ambuja Cements and ACC have Dec as year closing, consequently quarterly figures have been added up to arrive at full year numbers</t>
  </si>
  <si>
    <t>6. HCL Technologies results for qtr ending June 2015 is taken from its press release as consolidated figures were unavailable</t>
  </si>
  <si>
    <t>5. Ambuja Cements results for qtr ending June 2015 is standalone as consolidated figures were unavailable</t>
  </si>
  <si>
    <t>1. Weights are sourced from www.nseindia.com</t>
  </si>
  <si>
    <t>Weighted PAT growth</t>
  </si>
  <si>
    <t>Weighted PAT (q-o-q)</t>
  </si>
  <si>
    <t>Nifty (q-o-q)</t>
  </si>
  <si>
    <t>7. Figures for last year have been recast to match with new accounting standards, resulting in minor changes in last year PAT</t>
  </si>
  <si>
    <t>Unweighted PAT growth (y-o-y)</t>
  </si>
  <si>
    <t>PAT for 12 months ended 30 June 2017</t>
  </si>
  <si>
    <t>PAT for 3 months ended 30 June 2016</t>
  </si>
  <si>
    <t>PAT for 3 months ended 30 June 2017</t>
  </si>
  <si>
    <t>Weights as on July 2017</t>
  </si>
  <si>
    <t>Weighted PAT for 12 months ending 30 June 2017</t>
  </si>
  <si>
    <t>Vedanta Ltd.</t>
  </si>
  <si>
    <t>Unweighted PAT growth (q-o-q)</t>
  </si>
  <si>
    <t>Nifty trailing PE as on 14 August, 2017</t>
  </si>
  <si>
    <t>Market Capitalisation, 14 August 2017</t>
  </si>
  <si>
    <t>Weighted Mcap, 14 August 2017</t>
  </si>
  <si>
    <t xml:space="preserve">4. In some cases figures for PAT for last June quarter shown this quarter may not match with the figures shown last June quarter. 
We have retained what was shown last June quarter for last year </t>
  </si>
  <si>
    <t>PAT for 3 months ended 30 Sept. 2016</t>
  </si>
  <si>
    <t>PAT for 3 months ended 30 Sept. 2017</t>
  </si>
  <si>
    <t>PAT for 12 months ended 30 Sept. 2017</t>
  </si>
  <si>
    <t>Market Capitalisation, 14 Nov. 2017</t>
  </si>
  <si>
    <t>Weights as on Oct 2017</t>
  </si>
  <si>
    <t>Weighted PAT for 12 months ending 30 Sept. 2017</t>
  </si>
  <si>
    <t>Weighted Mcap, 14 Nov. 2017</t>
  </si>
  <si>
    <t>Nifty trailing PE as on 14 November, 2017</t>
  </si>
  <si>
    <t>1. Weights are sourced from niftyindices.com/reports/monthly-reports</t>
  </si>
  <si>
    <t>3. Market Cap based on average of closing prices at BSE and NSE sourced from Prowess</t>
  </si>
  <si>
    <t>4. In case of ICICI Bank, Consildated Financial Results do not show Minority Interest, to that extent the profits may be inflated</t>
  </si>
  <si>
    <t xml:space="preserve">5. In some cases figures for PAT for last June quarter shown this quarter may not match with the figures shown last June quarter. 
We have retained what was shown last June quarter for last year </t>
  </si>
  <si>
    <t>Bajaj Finance Ltd.</t>
  </si>
  <si>
    <t>Hindustan Petroleum Corpn. Ltd.</t>
  </si>
  <si>
    <t>U P L Ltd.</t>
  </si>
  <si>
    <t>6. Mahindra and Mahindra provide consolidated results that are not in line with SEBI's requirements, even as standalone statements are. We have taken the consolidated figures.</t>
  </si>
  <si>
    <t>Nifty trailing PE as on 20 February, 2018</t>
  </si>
  <si>
    <t>PAT for 3 months ended 31 Dec 2016</t>
  </si>
  <si>
    <t>PAT for 3 months ended 31 Dec 2017</t>
  </si>
  <si>
    <t>PAT for 12 months ended 31 Dec 2017</t>
  </si>
  <si>
    <t>Weighted PAT for 12 months ending 31 Dec 2017</t>
  </si>
  <si>
    <t>Market Capitalisation, 20 Feb 2018</t>
  </si>
  <si>
    <t>Weights as on Jan 31, 2018</t>
  </si>
  <si>
    <t>Weighted Mcap, 20 Feb 2018</t>
  </si>
  <si>
    <t>Weighted PAT growth (q-o-q)</t>
  </si>
  <si>
    <t xml:space="preserve">6. 19 firms declare only quarterly standalone results while also having subsidiaries, whose results are declared annually 
generally additive to standalone but by not too much except Hindalco (~+30%). To that extent the PE is understated. </t>
  </si>
  <si>
    <t>4. In case of ICICI Bank, Consolidated Financial Results do not show Minority Interest, to that extent the profits may be inflated</t>
  </si>
  <si>
    <t>Weighted PAT growth (y-o-y)</t>
  </si>
  <si>
    <t xml:space="preserve">5. Mahindra and Mahindra provide consolidated results summary and "combined" results. We have taken the consolidated figures. Further the figures are bumped up by an exceptional income of Rs 26,690 million due to sale and re-measurement at fair value of Mahindra Logistics Ltd. </t>
  </si>
  <si>
    <t>Nifty trailing PE as on 31 May, 2018</t>
  </si>
  <si>
    <t>PAT for 3 months ended 31 Mar 2017</t>
  </si>
  <si>
    <t>PAT for 3 months ended 31 Mar 2018</t>
  </si>
  <si>
    <t>Weights as on April 30, 2018</t>
  </si>
  <si>
    <t>Weighted PAT for 12 months ending 31 March 2018</t>
  </si>
  <si>
    <t>Weighted Mcap, 31 May 2018</t>
  </si>
  <si>
    <t>PAT for 12 months ended 31 Mar 2018</t>
  </si>
  <si>
    <t>Market Capitalisation, 31 May 2018</t>
  </si>
  <si>
    <t>Bajaj Finserv Ltd.</t>
  </si>
  <si>
    <t>Titan Company Ltd.</t>
  </si>
  <si>
    <t>NA</t>
  </si>
  <si>
    <t>7. There is an increase in unweighted PAT of about 3.5% when the above mentioned firms'consolidated figures for FY 18 are taken over FY 17</t>
  </si>
  <si>
    <t xml:space="preserve">Nifty TTM EPS </t>
  </si>
  <si>
    <t>Nifty TTM EPS</t>
  </si>
  <si>
    <t>Market Capitalisation, 14 August 2018</t>
  </si>
  <si>
    <t>Weights as on July 31, 2018</t>
  </si>
  <si>
    <t xml:space="preserve">5. Mahindra and Mahindra provide consolidated results summary and "combined" results. However for Q1 they could not produce consolidatedd results, and hence " combined results" have been taken as a substitute. M&amp;M does not explain what "combined redsulte" mean </t>
  </si>
  <si>
    <t xml:space="preserve">6. About 40% of Nifty firms declare only quarterly standalone results while also having subsidiaries, whose results are declared annually 
generally additive to standalone but by not too much except Hindalco (~+30%). To that extent the PE is understated. </t>
  </si>
  <si>
    <t>7. In case of Adani Ports &amp; Special Economic Zone Ltd., Vedanta Ltd. and Zee Entertainment Enterprises Ltd. Q1 FY 17 figures are different from Q1 FY 17 presented last year. To that extent there would be a difference in y-o-y growth this quarter</t>
  </si>
  <si>
    <t>Nifty TTM PE</t>
  </si>
  <si>
    <t>weights</t>
  </si>
  <si>
    <t>Weights in April 2018</t>
  </si>
  <si>
    <t>Change in weights vs July 2018</t>
  </si>
  <si>
    <t>Change in PAT (July 18 vs July 17)</t>
  </si>
  <si>
    <t>Change in Mcap vs May 31, 2018</t>
  </si>
  <si>
    <t>Absolute changein PAT June 18 vs June 17</t>
  </si>
  <si>
    <t>8. HDFC did not report Consolidated Financials because of transition to Ind AS, so I assumed the Consolidated PAT grew at the same rate as Standalone</t>
  </si>
  <si>
    <t>EPS</t>
  </si>
  <si>
    <t>Company Name</t>
  </si>
  <si>
    <t xml:space="preserve">Shares Outstanding </t>
  </si>
  <si>
    <t>Adani Ports and Special Economic Zone Ltd.</t>
  </si>
  <si>
    <t>Bharat Petroleum Corporation Ltd.</t>
  </si>
  <si>
    <t>Dr. Reddy's Laboratories Ltd.</t>
  </si>
  <si>
    <t>GAIL (India) Ltd.</t>
  </si>
  <si>
    <t>HCL Technologies Ltd.</t>
  </si>
  <si>
    <t>HDFC Bank Ltd.</t>
  </si>
  <si>
    <t>Hero MotoCorp Ltd.</t>
  </si>
  <si>
    <t>Hindustan Petroleum Corporation Ltd.</t>
  </si>
  <si>
    <t>Housing Development Finance Corporation Ltd.</t>
  </si>
  <si>
    <t>ICICI Bank Ltd.</t>
  </si>
  <si>
    <t>Indian Oil Corporation Ltd.</t>
  </si>
  <si>
    <t>IndusInd Bank Ltd.</t>
  </si>
  <si>
    <t>NTPC Ltd.</t>
  </si>
  <si>
    <t>Oil &amp; Natural Gas Corporation Ltd.</t>
  </si>
  <si>
    <t>Power Grid Corporation of India Ltd.</t>
  </si>
  <si>
    <t>State Bank of India</t>
  </si>
  <si>
    <t>Sun Pharmaceutical Industries Ltd.</t>
  </si>
  <si>
    <t>UPL Ltd.</t>
  </si>
  <si>
    <t>UltraTech Cement Ltd.</t>
  </si>
  <si>
    <t>weighted PAT</t>
  </si>
  <si>
    <t>weighted mcap</t>
  </si>
  <si>
    <t>TTM (Bloomberg)</t>
  </si>
  <si>
    <t>Dr. Reddys Laboratories Ltd.</t>
  </si>
  <si>
    <t>ITC Ltd.</t>
  </si>
  <si>
    <t>Power Grid Corporation Of India Ltd.</t>
  </si>
  <si>
    <t>7. Unlike Nifty EPS computaiton for Q1, HDFC results are standalone. That's because even as consolidated results are not provided (IND AS issues), it listed on of its subsidiaries and recorded gains thus changing its share of profits and related accounting. The impact overall may not be material for Nifty EPS in my opinion</t>
  </si>
  <si>
    <t>Nifty trailing PE as on 14 August 2018</t>
  </si>
  <si>
    <t>PAT for 3 months ended 30 Sept. 2018</t>
  </si>
  <si>
    <t>PAT for 12 months ended 30 Sept. 2018</t>
  </si>
  <si>
    <t>Market Capitalisation, 14 November 2018</t>
  </si>
  <si>
    <t>Weights as on October 31, 2018</t>
  </si>
  <si>
    <t>Weighted PAT for 12 months ending 31 October 2018</t>
  </si>
  <si>
    <t>Weighted Mcap, 14 November 2018</t>
  </si>
  <si>
    <t>PAT for 3 months ended 30 June 2018</t>
  </si>
  <si>
    <t>PAT for 12 months ended 30 June 2018</t>
  </si>
  <si>
    <t>Weighted PAT for 12 months ending 31 July 2018</t>
  </si>
  <si>
    <t>Weighted Mcap, 14 July 2018</t>
  </si>
  <si>
    <t>J S W Steel Ltd.</t>
  </si>
  <si>
    <r>
      <t xml:space="preserve">5. Mahindra and Mahindra figures pertain to consolidated results from the summary provided in the Press Release. Further June 2018 quarter results have been adjusted upwards to </t>
    </r>
    <r>
      <rPr>
        <sz val="10"/>
        <color theme="1"/>
        <rFont val="Cambria"/>
        <family val="1"/>
      </rPr>
      <t>₹</t>
    </r>
    <r>
      <rPr>
        <sz val="10"/>
        <color theme="1"/>
        <rFont val="Cambria"/>
        <family val="2"/>
      </rPr>
      <t xml:space="preserve"> 17300 from ₹ 8590 </t>
    </r>
    <r>
      <rPr>
        <sz val="10"/>
        <color theme="1"/>
        <rFont val="Cambria"/>
        <family val="2"/>
      </rPr>
      <t xml:space="preserve">as the consolidated results for that quarter are now available. </t>
    </r>
  </si>
  <si>
    <r>
      <t xml:space="preserve">4. In case of ICICI Bank, Consolidated Financial Results do not state if it is adjusted for Minority Interest, if </t>
    </r>
    <r>
      <rPr>
        <b/>
        <sz val="10"/>
        <color theme="1"/>
        <rFont val="Cambria"/>
        <family val="1"/>
      </rPr>
      <t>not</t>
    </r>
    <r>
      <rPr>
        <sz val="10"/>
        <color theme="1"/>
        <rFont val="Cambria"/>
        <family val="2"/>
      </rPr>
      <t xml:space="preserve"> so, to that extent the profits may be inflated</t>
    </r>
  </si>
  <si>
    <t>Nifty trailing PE as on 14 Nov,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</si>
</sst>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_(* \(#,##0.00\);_(* &quot;-&quot;??_);_(@_)"/>
    <numFmt numFmtId="164" formatCode="_ * #,##0.00_ ;_ * \-#,##0.00_ ;_ * &quot;-&quot;??_ ;_ @_ "/>
    <numFmt numFmtId="165" formatCode="_(* #,##0.0_);_(* \(#,##0.0\);_(* &quot;-&quot;??_);_(@_)"/>
    <numFmt numFmtId="166" formatCode="#,##0.0"/>
    <numFmt numFmtId="167" formatCode="_(* #,##0_);_(* \(#,##0\);_(* &quot;-&quot;??_);_(@_)"/>
    <numFmt numFmtId="168" formatCode="0.0%"/>
    <numFmt numFmtId="169" formatCode="#,##0.00_ ;[Red]\-#,##0.00\ "/>
    <numFmt numFmtId="170" formatCode="[$-409]dd/mmm/yy;@"/>
    <numFmt numFmtId="171" formatCode="[$-409]d\-mmm\-yy;@"/>
    <numFmt numFmtId="172" formatCode="_(* #,##0.0000_);_(* \(#,##0.0000\);_(* &quot;-&quot;??_);_(@_)"/>
    <numFmt numFmtId="173" formatCode="#,##0_ ;[Red]\-#,##0\ "/>
    <numFmt numFmtId="174" formatCode="#,##0.000"/>
  </numFmts>
  <fonts count="13" x14ac:knownFonts="1">
    <font>
      <sz val="10"/>
      <color theme="1"/>
      <name val="Cambria"/>
      <family val="2"/>
    </font>
    <font>
      <sz val="10"/>
      <color theme="1"/>
      <name val="Cambria"/>
      <family val="2"/>
    </font>
    <font>
      <sz val="10"/>
      <color rgb="FFFF0000"/>
      <name val="Cambria"/>
      <family val="2"/>
    </font>
    <font>
      <b/>
      <sz val="10"/>
      <color theme="1"/>
      <name val="Cambria"/>
      <family val="1"/>
    </font>
    <font>
      <sz val="10"/>
      <color theme="1"/>
      <name val="Cambria"/>
      <family val="1"/>
    </font>
    <font>
      <u/>
      <sz val="10"/>
      <color theme="1"/>
      <name val="Cambria"/>
      <family val="2"/>
    </font>
    <font>
      <b/>
      <sz val="9"/>
      <color rgb="FF000000"/>
      <name val="Tahoma"/>
      <family val="2"/>
    </font>
    <font>
      <sz val="9"/>
      <color rgb="FF000000"/>
      <name val="Tahoma"/>
      <family val="2"/>
    </font>
    <font>
      <sz val="12"/>
      <color theme="1"/>
      <name val="Cambria"/>
      <family val="2"/>
    </font>
    <font>
      <b/>
      <sz val="12"/>
      <color rgb="FFFF0000"/>
      <name val="Cambria"/>
      <family val="1"/>
    </font>
    <font>
      <sz val="9"/>
      <color indexed="81"/>
      <name val="Tahoma"/>
      <family val="2"/>
    </font>
    <font>
      <b/>
      <sz val="9"/>
      <color indexed="81"/>
      <name val="Tahoma"/>
      <family val="2"/>
    </font>
    <font>
      <b/>
      <sz val="12"/>
      <color theme="4" tint="-0.249977111117893"/>
      <name val="Cambria"/>
      <family val="1"/>
    </font>
  </fonts>
  <fills count="6">
    <fill>
      <patternFill patternType="none"/>
    </fill>
    <fill>
      <patternFill patternType="gray125"/>
    </fill>
    <fill>
      <patternFill patternType="solid">
        <fgColor rgb="FFFFFF00"/>
        <bgColor indexed="64"/>
      </patternFill>
    </fill>
    <fill>
      <patternFill patternType="solid">
        <fgColor rgb="FFFFFF00"/>
        <bgColor rgb="FF000000"/>
      </patternFill>
    </fill>
    <fill>
      <patternFill patternType="solid">
        <fgColor theme="0" tint="-4.9989318521683403E-2"/>
        <bgColor indexed="64"/>
      </patternFill>
    </fill>
    <fill>
      <patternFill patternType="solid">
        <fgColor theme="0" tint="-0.14999847407452621"/>
        <bgColor indexed="64"/>
      </patternFill>
    </fill>
  </fills>
  <borders count="7">
    <border>
      <left/>
      <right/>
      <top/>
      <bottom/>
      <diagonal/>
    </border>
    <border>
      <left/>
      <right/>
      <top/>
      <bottom style="double">
        <color indexed="64"/>
      </bottom>
      <diagonal/>
    </border>
    <border>
      <left/>
      <right/>
      <top/>
      <bottom style="thin">
        <color indexed="64"/>
      </bottom>
      <diagonal/>
    </border>
    <border>
      <left/>
      <right/>
      <top style="thin">
        <color auto="1"/>
      </top>
      <bottom/>
      <diagonal/>
    </border>
    <border>
      <left/>
      <right/>
      <top style="double">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13">
    <xf numFmtId="0" fontId="0" fillId="0" borderId="0" xfId="0"/>
    <xf numFmtId="0" fontId="0" fillId="2" borderId="0" xfId="0" applyFill="1"/>
    <xf numFmtId="165" fontId="0" fillId="0" borderId="0" xfId="1" applyNumberFormat="1" applyFont="1"/>
    <xf numFmtId="0" fontId="3" fillId="0" borderId="1" xfId="0" applyFont="1" applyBorder="1" applyAlignment="1">
      <alignment horizontal="center" vertical="center" wrapText="1"/>
    </xf>
    <xf numFmtId="165" fontId="3" fillId="0" borderId="1" xfId="1" applyNumberFormat="1" applyFont="1" applyBorder="1" applyAlignment="1">
      <alignment horizontal="center" vertical="center" wrapText="1"/>
    </xf>
    <xf numFmtId="2" fontId="3" fillId="0" borderId="0" xfId="1" applyNumberFormat="1" applyFont="1" applyAlignment="1">
      <alignment horizontal="center" vertical="center"/>
    </xf>
    <xf numFmtId="0" fontId="3" fillId="0" borderId="0" xfId="0" applyFont="1" applyFill="1" applyBorder="1" applyAlignment="1">
      <alignment horizontal="left" vertical="center"/>
    </xf>
    <xf numFmtId="0" fontId="0" fillId="0" borderId="0" xfId="0" applyAlignment="1">
      <alignment horizontal="center"/>
    </xf>
    <xf numFmtId="0" fontId="0" fillId="0" borderId="2" xfId="0" applyBorder="1"/>
    <xf numFmtId="0" fontId="5" fillId="0" borderId="0" xfId="0" applyFont="1"/>
    <xf numFmtId="3" fontId="0" fillId="0" borderId="0" xfId="1" applyNumberFormat="1" applyFont="1" applyAlignment="1">
      <alignment horizontal="center"/>
    </xf>
    <xf numFmtId="3" fontId="0" fillId="0" borderId="2" xfId="1" applyNumberFormat="1" applyFont="1" applyBorder="1" applyAlignment="1">
      <alignment horizontal="center"/>
    </xf>
    <xf numFmtId="166" fontId="0" fillId="0" borderId="0" xfId="1" applyNumberFormat="1" applyFont="1" applyAlignment="1">
      <alignment horizontal="center"/>
    </xf>
    <xf numFmtId="166" fontId="2" fillId="2" borderId="0" xfId="1" applyNumberFormat="1" applyFont="1" applyFill="1" applyAlignment="1">
      <alignment horizontal="center"/>
    </xf>
    <xf numFmtId="166" fontId="0" fillId="0" borderId="2" xfId="1" applyNumberFormat="1" applyFont="1" applyBorder="1" applyAlignment="1">
      <alignment horizontal="center"/>
    </xf>
    <xf numFmtId="4" fontId="0" fillId="0" borderId="0" xfId="1" applyNumberFormat="1" applyFont="1" applyAlignment="1">
      <alignment horizontal="center"/>
    </xf>
    <xf numFmtId="4" fontId="0" fillId="0" borderId="2" xfId="1" applyNumberFormat="1" applyFont="1" applyBorder="1" applyAlignment="1">
      <alignment horizontal="center"/>
    </xf>
    <xf numFmtId="0" fontId="0" fillId="0" borderId="0" xfId="0" applyAlignment="1">
      <alignment horizontal="center"/>
    </xf>
    <xf numFmtId="43" fontId="0" fillId="0" borderId="0" xfId="1" applyFont="1" applyFill="1" applyBorder="1"/>
    <xf numFmtId="43" fontId="0" fillId="0" borderId="0" xfId="1" applyFont="1" applyFill="1" applyBorder="1" applyAlignment="1">
      <alignment horizontal="center"/>
    </xf>
    <xf numFmtId="43" fontId="0" fillId="3" borderId="0" xfId="1" applyFont="1" applyFill="1" applyBorder="1" applyAlignment="1">
      <alignment horizontal="center"/>
    </xf>
    <xf numFmtId="40" fontId="0" fillId="0" borderId="0" xfId="1" applyNumberFormat="1" applyFont="1" applyFill="1" applyBorder="1"/>
    <xf numFmtId="40" fontId="0" fillId="2" borderId="0" xfId="1" applyNumberFormat="1" applyFont="1" applyFill="1" applyBorder="1"/>
    <xf numFmtId="15" fontId="0" fillId="0" borderId="0" xfId="0" applyNumberFormat="1"/>
    <xf numFmtId="38" fontId="0" fillId="0" borderId="0" xfId="1" applyNumberFormat="1" applyFont="1" applyAlignment="1">
      <alignment horizontal="right"/>
    </xf>
    <xf numFmtId="3" fontId="3" fillId="0" borderId="0" xfId="1" applyNumberFormat="1" applyFont="1" applyAlignment="1">
      <alignment horizontal="center"/>
    </xf>
    <xf numFmtId="3" fontId="3" fillId="0" borderId="0" xfId="1" applyNumberFormat="1" applyFont="1" applyAlignment="1">
      <alignment horizontal="right"/>
    </xf>
    <xf numFmtId="43" fontId="0" fillId="0" borderId="2" xfId="1" applyFont="1" applyFill="1" applyBorder="1" applyAlignment="1">
      <alignment horizontal="center"/>
    </xf>
    <xf numFmtId="43" fontId="0" fillId="0" borderId="2" xfId="1" applyFont="1" applyFill="1" applyBorder="1"/>
    <xf numFmtId="40" fontId="0" fillId="0" borderId="2" xfId="1" applyNumberFormat="1" applyFont="1" applyFill="1" applyBorder="1"/>
    <xf numFmtId="38" fontId="0" fillId="0" borderId="2" xfId="1" applyNumberFormat="1" applyFont="1" applyBorder="1" applyAlignment="1">
      <alignment horizontal="right"/>
    </xf>
    <xf numFmtId="0" fontId="3" fillId="0" borderId="0" xfId="0" applyFont="1" applyAlignment="1">
      <alignment horizontal="center"/>
    </xf>
    <xf numFmtId="167" fontId="0" fillId="0" borderId="0" xfId="1" applyNumberFormat="1" applyFont="1" applyFill="1" applyBorder="1"/>
    <xf numFmtId="3" fontId="0" fillId="0" borderId="0" xfId="0" applyNumberFormat="1" applyAlignment="1">
      <alignment horizontal="center"/>
    </xf>
    <xf numFmtId="168" fontId="0" fillId="0" borderId="0" xfId="2" applyNumberFormat="1" applyFont="1" applyAlignment="1">
      <alignment horizontal="center"/>
    </xf>
    <xf numFmtId="0" fontId="3" fillId="0" borderId="0" xfId="0" applyFont="1" applyFill="1" applyBorder="1" applyAlignment="1">
      <alignment horizontal="right" vertical="center"/>
    </xf>
    <xf numFmtId="2" fontId="3" fillId="4" borderId="0" xfId="1" applyNumberFormat="1" applyFont="1" applyFill="1" applyAlignment="1">
      <alignment horizontal="center" vertical="center"/>
    </xf>
    <xf numFmtId="0" fontId="0" fillId="0" borderId="0" xfId="0" applyAlignment="1">
      <alignment horizontal="center"/>
    </xf>
    <xf numFmtId="4" fontId="3" fillId="0" borderId="0" xfId="1" applyNumberFormat="1" applyFont="1" applyAlignment="1">
      <alignment horizontal="center"/>
    </xf>
    <xf numFmtId="0" fontId="0" fillId="0" borderId="0" xfId="0" applyAlignment="1">
      <alignment horizontal="center"/>
    </xf>
    <xf numFmtId="169" fontId="0" fillId="0" borderId="0" xfId="1" applyNumberFormat="1" applyFont="1" applyFill="1" applyBorder="1" applyAlignment="1">
      <alignment horizontal="right"/>
    </xf>
    <xf numFmtId="169" fontId="0" fillId="3" borderId="0" xfId="1" applyNumberFormat="1" applyFont="1" applyFill="1" applyBorder="1" applyAlignment="1">
      <alignment horizontal="right"/>
    </xf>
    <xf numFmtId="2" fontId="3" fillId="5" borderId="0" xfId="1" applyNumberFormat="1" applyFont="1" applyFill="1" applyAlignment="1">
      <alignment horizontal="center" vertical="center"/>
    </xf>
    <xf numFmtId="43" fontId="0" fillId="0" borderId="2" xfId="1" applyFont="1" applyFill="1" applyBorder="1" applyAlignment="1">
      <alignment horizontal="right"/>
    </xf>
    <xf numFmtId="38" fontId="0" fillId="0" borderId="2" xfId="1" applyNumberFormat="1" applyFont="1" applyFill="1" applyBorder="1"/>
    <xf numFmtId="43" fontId="0" fillId="0" borderId="0" xfId="1" applyFont="1" applyFill="1"/>
    <xf numFmtId="3" fontId="0" fillId="0" borderId="0" xfId="0" applyNumberFormat="1"/>
    <xf numFmtId="0" fontId="0" fillId="0" borderId="0" xfId="0" applyAlignment="1"/>
    <xf numFmtId="2" fontId="3" fillId="0" borderId="0" xfId="1" applyNumberFormat="1" applyFont="1" applyAlignment="1">
      <alignment vertical="center"/>
    </xf>
    <xf numFmtId="168" fontId="3" fillId="0" borderId="0" xfId="2" applyNumberFormat="1" applyFont="1" applyAlignment="1">
      <alignment horizontal="center"/>
    </xf>
    <xf numFmtId="4" fontId="3" fillId="0" borderId="0" xfId="1" applyNumberFormat="1" applyFont="1" applyAlignment="1">
      <alignment horizontal="right"/>
    </xf>
    <xf numFmtId="0" fontId="3" fillId="0" borderId="0" xfId="0" applyFont="1" applyAlignment="1">
      <alignment horizontal="left"/>
    </xf>
    <xf numFmtId="0" fontId="0" fillId="0" borderId="0" xfId="0" applyBorder="1"/>
    <xf numFmtId="38" fontId="0" fillId="0" borderId="0" xfId="1" applyNumberFormat="1" applyFont="1" applyBorder="1" applyAlignment="1">
      <alignment horizontal="right"/>
    </xf>
    <xf numFmtId="43" fontId="0" fillId="0" borderId="0" xfId="1" applyFont="1"/>
    <xf numFmtId="168" fontId="3" fillId="0" borderId="0" xfId="2" applyNumberFormat="1" applyFont="1" applyAlignment="1">
      <alignment horizontal="right"/>
    </xf>
    <xf numFmtId="170" fontId="0" fillId="0" borderId="0" xfId="0" applyNumberFormat="1"/>
    <xf numFmtId="10" fontId="0" fillId="0" borderId="0" xfId="2" applyNumberFormat="1" applyFont="1"/>
    <xf numFmtId="2" fontId="3" fillId="0" borderId="0" xfId="1" applyNumberFormat="1" applyFont="1" applyFill="1" applyAlignment="1">
      <alignment horizontal="center" vertical="center"/>
    </xf>
    <xf numFmtId="0" fontId="3" fillId="0" borderId="0" xfId="0" applyFont="1"/>
    <xf numFmtId="3" fontId="3" fillId="0" borderId="0" xfId="1" applyNumberFormat="1" applyFont="1" applyAlignment="1">
      <alignment horizontal="left"/>
    </xf>
    <xf numFmtId="167" fontId="3" fillId="0" borderId="0" xfId="1" applyNumberFormat="1" applyFont="1" applyAlignment="1">
      <alignment horizontal="center"/>
    </xf>
    <xf numFmtId="167" fontId="3" fillId="0" borderId="3" xfId="1" applyNumberFormat="1" applyFont="1" applyBorder="1" applyAlignment="1">
      <alignment horizontal="center"/>
    </xf>
    <xf numFmtId="0" fontId="8" fillId="0" borderId="0" xfId="0" applyFont="1"/>
    <xf numFmtId="2" fontId="9" fillId="5" borderId="0" xfId="1" applyNumberFormat="1" applyFont="1" applyFill="1" applyAlignment="1">
      <alignment horizontal="center" vertical="center"/>
    </xf>
    <xf numFmtId="164" fontId="0" fillId="0" borderId="0" xfId="0" applyNumberFormat="1"/>
    <xf numFmtId="0" fontId="0" fillId="0" borderId="4" xfId="0" applyBorder="1"/>
    <xf numFmtId="167" fontId="0" fillId="0" borderId="4" xfId="1" applyNumberFormat="1" applyFont="1" applyFill="1" applyBorder="1" applyAlignment="1">
      <alignment horizontal="right"/>
    </xf>
    <xf numFmtId="167" fontId="0" fillId="0" borderId="4" xfId="1" applyNumberFormat="1" applyFont="1" applyBorder="1"/>
    <xf numFmtId="169" fontId="0" fillId="0" borderId="4" xfId="1" applyNumberFormat="1" applyFont="1" applyFill="1" applyBorder="1" applyAlignment="1">
      <alignment horizontal="right"/>
    </xf>
    <xf numFmtId="0" fontId="0" fillId="0" borderId="5" xfId="0" applyBorder="1"/>
    <xf numFmtId="167" fontId="0" fillId="0" borderId="5" xfId="1" applyNumberFormat="1" applyFont="1" applyFill="1" applyBorder="1" applyAlignment="1">
      <alignment horizontal="right"/>
    </xf>
    <xf numFmtId="167" fontId="0" fillId="0" borderId="5" xfId="1" applyNumberFormat="1" applyFont="1" applyBorder="1"/>
    <xf numFmtId="169" fontId="0" fillId="0" borderId="5" xfId="1" applyNumberFormat="1" applyFont="1" applyFill="1" applyBorder="1" applyAlignment="1">
      <alignment horizontal="right"/>
    </xf>
    <xf numFmtId="43" fontId="0" fillId="0" borderId="5" xfId="1" applyFont="1" applyFill="1" applyBorder="1" applyAlignment="1">
      <alignment horizontal="right"/>
    </xf>
    <xf numFmtId="171" fontId="0" fillId="0" borderId="0" xfId="0" applyNumberFormat="1"/>
    <xf numFmtId="172" fontId="0" fillId="0" borderId="0" xfId="0" applyNumberFormat="1"/>
    <xf numFmtId="167" fontId="3" fillId="0" borderId="0" xfId="1" applyNumberFormat="1" applyFont="1" applyBorder="1" applyAlignment="1">
      <alignment horizontal="center"/>
    </xf>
    <xf numFmtId="0" fontId="0" fillId="0" borderId="6" xfId="0" applyBorder="1"/>
    <xf numFmtId="167" fontId="0" fillId="0" borderId="6" xfId="1" applyNumberFormat="1" applyFont="1" applyFill="1" applyBorder="1" applyAlignment="1">
      <alignment horizontal="right"/>
    </xf>
    <xf numFmtId="167" fontId="0" fillId="0" borderId="6" xfId="1" applyNumberFormat="1" applyFont="1" applyBorder="1"/>
    <xf numFmtId="169" fontId="0" fillId="0" borderId="6" xfId="1" applyNumberFormat="1" applyFont="1" applyFill="1" applyBorder="1" applyAlignment="1">
      <alignment horizontal="right"/>
    </xf>
    <xf numFmtId="173" fontId="0" fillId="0" borderId="4" xfId="1" applyNumberFormat="1" applyFont="1" applyFill="1" applyBorder="1" applyAlignment="1">
      <alignment horizontal="right"/>
    </xf>
    <xf numFmtId="173" fontId="0" fillId="0" borderId="5" xfId="1" applyNumberFormat="1" applyFont="1" applyFill="1" applyBorder="1" applyAlignment="1">
      <alignment horizontal="right"/>
    </xf>
    <xf numFmtId="173" fontId="0" fillId="0" borderId="6" xfId="1" applyNumberFormat="1" applyFont="1" applyFill="1" applyBorder="1" applyAlignment="1">
      <alignment horizontal="right"/>
    </xf>
    <xf numFmtId="43" fontId="0" fillId="0" borderId="0" xfId="0" applyNumberFormat="1"/>
    <xf numFmtId="0" fontId="0" fillId="0" borderId="0" xfId="0" applyAlignment="1">
      <alignment horizontal="left" vertical="top" wrapText="1"/>
    </xf>
    <xf numFmtId="10" fontId="3" fillId="0" borderId="0" xfId="2" applyNumberFormat="1" applyFont="1"/>
    <xf numFmtId="0" fontId="0" fillId="0" borderId="0" xfId="0" applyAlignment="1">
      <alignment horizontal="left" vertical="top" wrapText="1"/>
    </xf>
    <xf numFmtId="0" fontId="0" fillId="0" borderId="0" xfId="0" applyAlignment="1">
      <alignment horizontal="left" vertical="top" wrapText="1"/>
    </xf>
    <xf numFmtId="38" fontId="0" fillId="0" borderId="4" xfId="1" applyNumberFormat="1" applyFont="1" applyFill="1" applyBorder="1" applyAlignment="1">
      <alignment horizontal="right"/>
    </xf>
    <xf numFmtId="38" fontId="0" fillId="0" borderId="5" xfId="1" applyNumberFormat="1" applyFont="1" applyFill="1" applyBorder="1" applyAlignment="1">
      <alignment horizontal="right"/>
    </xf>
    <xf numFmtId="38" fontId="0" fillId="0" borderId="6" xfId="1" applyNumberFormat="1" applyFont="1" applyFill="1" applyBorder="1" applyAlignment="1">
      <alignment horizontal="right"/>
    </xf>
    <xf numFmtId="169" fontId="2" fillId="0" borderId="5" xfId="1" applyNumberFormat="1" applyFont="1" applyFill="1" applyBorder="1" applyAlignment="1">
      <alignment horizontal="right"/>
    </xf>
    <xf numFmtId="169" fontId="0" fillId="0" borderId="0" xfId="0" applyNumberFormat="1"/>
    <xf numFmtId="43" fontId="3" fillId="0" borderId="0" xfId="0" applyNumberFormat="1" applyFont="1" applyAlignment="1">
      <alignment horizontal="center"/>
    </xf>
    <xf numFmtId="2" fontId="3" fillId="0" borderId="0" xfId="1" applyNumberFormat="1" applyFont="1" applyAlignment="1">
      <alignment horizontal="center"/>
    </xf>
    <xf numFmtId="2" fontId="12" fillId="0" borderId="0" xfId="1" applyNumberFormat="1" applyFont="1" applyFill="1" applyAlignment="1">
      <alignment horizontal="center" vertical="center"/>
    </xf>
    <xf numFmtId="0" fontId="3" fillId="2" borderId="1" xfId="0" applyFont="1" applyFill="1" applyBorder="1" applyAlignment="1">
      <alignment horizontal="center" vertical="center" wrapText="1"/>
    </xf>
    <xf numFmtId="174" fontId="0" fillId="0" borderId="0" xfId="0" applyNumberFormat="1"/>
    <xf numFmtId="9" fontId="0" fillId="0" borderId="0" xfId="2" applyNumberFormat="1" applyFont="1"/>
    <xf numFmtId="10" fontId="0" fillId="0" borderId="0" xfId="0" applyNumberFormat="1"/>
    <xf numFmtId="38" fontId="0" fillId="0" borderId="0" xfId="0" applyNumberFormat="1"/>
    <xf numFmtId="0" fontId="3" fillId="0" borderId="0" xfId="0" applyFont="1" applyFill="1" applyBorder="1" applyAlignment="1">
      <alignment horizontal="center" vertical="center" wrapText="1"/>
    </xf>
    <xf numFmtId="43" fontId="3" fillId="0" borderId="0" xfId="1" applyFont="1" applyAlignment="1">
      <alignment horizontal="center"/>
    </xf>
    <xf numFmtId="0" fontId="3" fillId="0" borderId="0" xfId="0" applyFont="1" applyAlignment="1">
      <alignment horizontal="center" vertical="center" wrapText="1"/>
    </xf>
    <xf numFmtId="0" fontId="0" fillId="0" borderId="0" xfId="0" applyAlignment="1">
      <alignment horizontal="left" vertical="top" wrapText="1"/>
    </xf>
    <xf numFmtId="0" fontId="0" fillId="0" borderId="0" xfId="0" applyAlignment="1">
      <alignment horizontal="center"/>
    </xf>
    <xf numFmtId="2" fontId="3" fillId="0" borderId="0" xfId="1" applyNumberFormat="1" applyFont="1" applyAlignment="1">
      <alignment horizontal="center" vertical="center"/>
    </xf>
    <xf numFmtId="0" fontId="0" fillId="0" borderId="0" xfId="0" applyAlignment="1">
      <alignment horizontal="left" wrapText="1"/>
    </xf>
    <xf numFmtId="0" fontId="0" fillId="0" borderId="0" xfId="0" applyAlignment="1">
      <alignment horizontal="left" vertical="center" wrapText="1"/>
    </xf>
    <xf numFmtId="0" fontId="0" fillId="0" borderId="0" xfId="0" applyAlignment="1">
      <alignment horizontal="left" vertical="top" wrapText="1"/>
    </xf>
    <xf numFmtId="43" fontId="3" fillId="0" borderId="0" xfId="0" applyNumberFormat="1" applyFont="1"/>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60"/>
  <sheetViews>
    <sheetView showGridLines="0" workbookViewId="0">
      <selection activeCell="G56" sqref="G56"/>
    </sheetView>
  </sheetViews>
  <sheetFormatPr defaultRowHeight="12.75" x14ac:dyDescent="0.2"/>
  <cols>
    <col min="2" max="2" width="36.5703125" customWidth="1"/>
    <col min="3" max="3" width="22" bestFit="1" customWidth="1"/>
    <col min="4" max="4" width="19.140625" bestFit="1" customWidth="1"/>
    <col min="5" max="5" width="14.5703125" style="2" bestFit="1" customWidth="1"/>
    <col min="6" max="6" width="12.140625" customWidth="1"/>
    <col min="7" max="7" width="14.85546875" bestFit="1" customWidth="1"/>
    <col min="8" max="8" width="16.85546875" bestFit="1" customWidth="1"/>
    <col min="9" max="9" width="20.140625" customWidth="1"/>
    <col min="12" max="12" width="11" bestFit="1" customWidth="1"/>
  </cols>
  <sheetData>
    <row r="1" spans="2:13" x14ac:dyDescent="0.2">
      <c r="B1" s="6" t="s">
        <v>62</v>
      </c>
      <c r="C1" s="5">
        <v>19.812284885295323</v>
      </c>
    </row>
    <row r="2" spans="2:13" x14ac:dyDescent="0.2">
      <c r="B2" s="6"/>
      <c r="C2" s="108" t="s">
        <v>64</v>
      </c>
      <c r="D2" s="108"/>
      <c r="E2" s="108"/>
      <c r="F2" s="108"/>
      <c r="G2" s="108"/>
      <c r="H2" s="108"/>
    </row>
    <row r="3" spans="2:13" x14ac:dyDescent="0.2">
      <c r="C3" s="107" t="s">
        <v>63</v>
      </c>
      <c r="D3" s="107"/>
      <c r="E3" s="107"/>
      <c r="F3" s="107"/>
      <c r="G3" s="107"/>
      <c r="H3" s="107"/>
    </row>
    <row r="4" spans="2:13" ht="39" thickBot="1" x14ac:dyDescent="0.25">
      <c r="B4" s="3" t="s">
        <v>60</v>
      </c>
      <c r="C4" s="3" t="s">
        <v>55</v>
      </c>
      <c r="D4" s="3" t="s">
        <v>61</v>
      </c>
      <c r="E4" s="4" t="s">
        <v>58</v>
      </c>
      <c r="F4" s="3" t="s">
        <v>59</v>
      </c>
      <c r="G4" s="3" t="s">
        <v>0</v>
      </c>
      <c r="H4" s="3" t="s">
        <v>1</v>
      </c>
      <c r="L4" t="s">
        <v>56</v>
      </c>
      <c r="M4" t="s">
        <v>57</v>
      </c>
    </row>
    <row r="5" spans="2:13" ht="13.5" thickTop="1" x14ac:dyDescent="0.2">
      <c r="B5" t="s">
        <v>2</v>
      </c>
      <c r="C5" s="10">
        <v>5780.1</v>
      </c>
      <c r="D5" s="10">
        <v>287136.11</v>
      </c>
      <c r="E5" s="12">
        <v>49.676668223733145</v>
      </c>
      <c r="F5" s="15">
        <v>0.47</v>
      </c>
      <c r="G5" s="10">
        <v>2716.6469999999999</v>
      </c>
      <c r="H5" s="10">
        <v>134953.97169999999</v>
      </c>
      <c r="K5" t="s">
        <v>3</v>
      </c>
      <c r="L5">
        <v>2736713122</v>
      </c>
      <c r="M5">
        <v>0.85025944332229897</v>
      </c>
    </row>
    <row r="6" spans="2:13" x14ac:dyDescent="0.2">
      <c r="B6" t="s">
        <v>4</v>
      </c>
      <c r="C6" s="10">
        <v>28673.599999999999</v>
      </c>
      <c r="D6" s="10">
        <v>397933.38</v>
      </c>
      <c r="E6" s="12">
        <v>13.878040427431506</v>
      </c>
      <c r="F6" s="15">
        <v>0.76</v>
      </c>
      <c r="G6" s="10">
        <v>21791.935999999998</v>
      </c>
      <c r="H6" s="10">
        <v>302429.3688</v>
      </c>
      <c r="K6" t="s">
        <v>5</v>
      </c>
      <c r="L6">
        <v>481966945</v>
      </c>
      <c r="M6">
        <v>0.14974055667770103</v>
      </c>
    </row>
    <row r="7" spans="2:13" x14ac:dyDescent="0.2">
      <c r="B7" t="s">
        <v>6</v>
      </c>
      <c r="C7" s="10">
        <v>7936.4</v>
      </c>
      <c r="D7" s="10">
        <v>354453.37</v>
      </c>
      <c r="E7" s="12">
        <v>44.661732019555465</v>
      </c>
      <c r="F7" s="15">
        <v>0.6</v>
      </c>
      <c r="G7" s="10">
        <v>4761.8399999999992</v>
      </c>
      <c r="H7" s="10">
        <v>212672.022</v>
      </c>
    </row>
    <row r="8" spans="2:13" x14ac:dyDescent="0.2">
      <c r="B8" t="s">
        <v>7</v>
      </c>
      <c r="C8" s="10">
        <v>17262.099999999999</v>
      </c>
      <c r="D8" s="10">
        <v>944665.94</v>
      </c>
      <c r="E8" s="12">
        <v>54.72485618783346</v>
      </c>
      <c r="F8" s="15">
        <v>1.36</v>
      </c>
      <c r="G8" s="10">
        <v>23476.455999999998</v>
      </c>
      <c r="H8" s="10">
        <v>1284745.6784000001</v>
      </c>
    </row>
    <row r="9" spans="2:13" x14ac:dyDescent="0.2">
      <c r="B9" t="s">
        <v>8</v>
      </c>
      <c r="C9" s="10">
        <v>19820</v>
      </c>
      <c r="D9" s="10">
        <v>459533.68</v>
      </c>
      <c r="E9" s="12">
        <v>23.185352169525732</v>
      </c>
      <c r="F9" s="15">
        <v>0.71</v>
      </c>
      <c r="G9" s="10">
        <v>14072.199999999999</v>
      </c>
      <c r="H9" s="10">
        <v>326268.91279999999</v>
      </c>
    </row>
    <row r="10" spans="2:13" x14ac:dyDescent="0.2">
      <c r="B10" t="s">
        <v>9</v>
      </c>
      <c r="C10" s="10">
        <v>82236.600000000006</v>
      </c>
      <c r="D10" s="10">
        <v>1229352.6000000001</v>
      </c>
      <c r="E10" s="12">
        <v>14.948971625772467</v>
      </c>
      <c r="F10" s="15">
        <v>2.75</v>
      </c>
      <c r="G10" s="10">
        <v>226150.65000000002</v>
      </c>
      <c r="H10" s="10">
        <v>3380719.6500000004</v>
      </c>
    </row>
    <row r="11" spans="2:13" x14ac:dyDescent="0.2">
      <c r="B11" t="s">
        <v>10</v>
      </c>
      <c r="C11" s="10">
        <v>36524.1</v>
      </c>
      <c r="D11" s="10">
        <v>757664.14</v>
      </c>
      <c r="E11" s="12">
        <v>20.744224772136754</v>
      </c>
      <c r="F11" s="15">
        <v>1.21</v>
      </c>
      <c r="G11" s="10">
        <v>44194.161</v>
      </c>
      <c r="H11" s="10">
        <v>916773.60939999996</v>
      </c>
    </row>
    <row r="12" spans="2:13" x14ac:dyDescent="0.2">
      <c r="B12" t="s">
        <v>11</v>
      </c>
      <c r="C12" s="10">
        <v>-53955.5</v>
      </c>
      <c r="D12" s="10">
        <v>329033.99</v>
      </c>
      <c r="E12" s="13">
        <v>-6.098247444653464</v>
      </c>
      <c r="F12" s="15">
        <v>0.52</v>
      </c>
      <c r="G12" s="10">
        <v>-28056.86</v>
      </c>
      <c r="H12" s="10">
        <v>171097.67480000001</v>
      </c>
    </row>
    <row r="13" spans="2:13" x14ac:dyDescent="0.2">
      <c r="B13" t="s">
        <v>12</v>
      </c>
      <c r="C13" s="10">
        <v>-9134.2000000000007</v>
      </c>
      <c r="D13" s="10">
        <v>294935.8</v>
      </c>
      <c r="E13" s="13">
        <v>-32.289176939414503</v>
      </c>
      <c r="F13" s="15">
        <v>0.4</v>
      </c>
      <c r="G13" s="10">
        <v>-3653.6800000000003</v>
      </c>
      <c r="H13" s="10">
        <v>117974.32</v>
      </c>
    </row>
    <row r="14" spans="2:13" x14ac:dyDescent="0.2">
      <c r="B14" t="s">
        <v>13</v>
      </c>
      <c r="C14" s="10">
        <v>74318.8</v>
      </c>
      <c r="D14" s="10">
        <v>708984.11</v>
      </c>
      <c r="E14" s="12">
        <v>9.5397679994833062</v>
      </c>
      <c r="F14" s="15">
        <v>0.89</v>
      </c>
      <c r="G14" s="10">
        <v>66143.732000000004</v>
      </c>
      <c r="H14" s="10">
        <v>630995.85789999994</v>
      </c>
    </row>
    <row r="15" spans="2:13" x14ac:dyDescent="0.2">
      <c r="B15" t="s">
        <v>14</v>
      </c>
      <c r="C15" s="10">
        <v>54842</v>
      </c>
      <c r="D15" s="10">
        <v>1404686.4</v>
      </c>
      <c r="E15" s="12">
        <v>25.613332847087996</v>
      </c>
      <c r="F15" s="15">
        <v>1.72</v>
      </c>
      <c r="G15" s="10">
        <v>94328.24</v>
      </c>
      <c r="H15" s="10">
        <v>2416060.608</v>
      </c>
    </row>
    <row r="16" spans="2:13" x14ac:dyDescent="0.2">
      <c r="B16" t="s">
        <v>15</v>
      </c>
      <c r="C16" s="10">
        <v>23820</v>
      </c>
      <c r="D16" s="10">
        <v>710396.65</v>
      </c>
      <c r="E16" s="12">
        <v>29.823536943744752</v>
      </c>
      <c r="F16" s="15">
        <v>0.69</v>
      </c>
      <c r="G16" s="10">
        <v>16435.8</v>
      </c>
      <c r="H16" s="10">
        <v>490173.68849999999</v>
      </c>
    </row>
    <row r="17" spans="2:8" x14ac:dyDescent="0.2">
      <c r="B17" t="s">
        <v>16</v>
      </c>
      <c r="C17" s="10">
        <v>12459.199999999999</v>
      </c>
      <c r="D17" s="10">
        <v>701688.49</v>
      </c>
      <c r="E17" s="12">
        <v>56.318904102992171</v>
      </c>
      <c r="F17" s="15">
        <v>0.62</v>
      </c>
      <c r="G17" s="10">
        <v>7724.7039999999988</v>
      </c>
      <c r="H17" s="10">
        <v>435046.86379999999</v>
      </c>
    </row>
    <row r="18" spans="2:8" x14ac:dyDescent="0.2">
      <c r="B18" t="s">
        <v>17</v>
      </c>
      <c r="C18" s="10">
        <v>15059.2</v>
      </c>
      <c r="D18" s="10">
        <v>379806.7</v>
      </c>
      <c r="E18" s="12">
        <v>25.220908149171269</v>
      </c>
      <c r="F18" s="15">
        <v>0.95</v>
      </c>
      <c r="G18" s="10">
        <v>14306.24</v>
      </c>
      <c r="H18" s="10">
        <v>360816.36499999999</v>
      </c>
    </row>
    <row r="19" spans="2:8" x14ac:dyDescent="0.2">
      <c r="B19" t="s">
        <v>18</v>
      </c>
      <c r="C19" s="10">
        <v>142753.29999999999</v>
      </c>
      <c r="D19" s="10">
        <v>1840588.59</v>
      </c>
      <c r="E19" s="12">
        <v>12.893492409632563</v>
      </c>
      <c r="F19" s="15">
        <v>1.27</v>
      </c>
      <c r="G19" s="10">
        <v>181296.69099999999</v>
      </c>
      <c r="H19" s="10">
        <v>2337547.5093</v>
      </c>
    </row>
    <row r="20" spans="2:8" x14ac:dyDescent="0.2">
      <c r="B20" t="s">
        <v>19</v>
      </c>
      <c r="C20" s="10">
        <v>20012.5</v>
      </c>
      <c r="D20" s="10">
        <v>543061.22</v>
      </c>
      <c r="E20" s="12">
        <v>27.136100936914428</v>
      </c>
      <c r="F20" s="15">
        <v>1.36</v>
      </c>
      <c r="G20" s="10">
        <v>27217.000000000004</v>
      </c>
      <c r="H20" s="10">
        <v>738563.25919999997</v>
      </c>
    </row>
    <row r="21" spans="2:8" x14ac:dyDescent="0.2">
      <c r="B21" t="s">
        <v>20</v>
      </c>
      <c r="C21" s="10">
        <v>10825.9</v>
      </c>
      <c r="D21" s="10">
        <v>502130.83</v>
      </c>
      <c r="E21" s="12">
        <v>46.382363591017842</v>
      </c>
      <c r="F21" s="15">
        <v>0.85</v>
      </c>
      <c r="G21" s="10">
        <v>9202.0149999999994</v>
      </c>
      <c r="H21" s="10">
        <v>426811.20549999998</v>
      </c>
    </row>
    <row r="22" spans="2:8" x14ac:dyDescent="0.2">
      <c r="B22" t="s">
        <v>21</v>
      </c>
      <c r="C22" s="10">
        <v>22989.1</v>
      </c>
      <c r="D22" s="10">
        <v>469907.45</v>
      </c>
      <c r="E22" s="12">
        <v>20.440445689478928</v>
      </c>
      <c r="F22" s="15">
        <v>0.59</v>
      </c>
      <c r="G22" s="10">
        <v>13563.568999999998</v>
      </c>
      <c r="H22" s="10">
        <v>277245.39549999998</v>
      </c>
    </row>
    <row r="23" spans="2:8" x14ac:dyDescent="0.2">
      <c r="B23" t="s">
        <v>22</v>
      </c>
      <c r="C23" s="10">
        <v>23188.5</v>
      </c>
      <c r="D23" s="10">
        <v>406710.52</v>
      </c>
      <c r="E23" s="12">
        <v>17.539319921512821</v>
      </c>
      <c r="F23" s="15">
        <v>0.92</v>
      </c>
      <c r="G23" s="10">
        <v>21333.420000000002</v>
      </c>
      <c r="H23" s="10">
        <v>374173.67840000003</v>
      </c>
    </row>
    <row r="24" spans="2:8" x14ac:dyDescent="0.2">
      <c r="B24" t="s">
        <v>23</v>
      </c>
      <c r="C24" s="10">
        <v>61688.5</v>
      </c>
      <c r="D24" s="10">
        <v>1043677.55</v>
      </c>
      <c r="E24" s="12">
        <v>16.91851074349352</v>
      </c>
      <c r="F24" s="15">
        <v>1.48</v>
      </c>
      <c r="G24" s="10">
        <v>91298.98</v>
      </c>
      <c r="H24" s="10">
        <v>1544642.774</v>
      </c>
    </row>
    <row r="25" spans="2:8" x14ac:dyDescent="0.2">
      <c r="B25" t="s">
        <v>24</v>
      </c>
      <c r="C25" s="10">
        <v>122962.3</v>
      </c>
      <c r="D25" s="10">
        <v>2992265.06</v>
      </c>
      <c r="E25" s="12">
        <v>24.334816931693698</v>
      </c>
      <c r="F25" s="15">
        <v>7.79</v>
      </c>
      <c r="G25" s="10">
        <v>957876.31700000004</v>
      </c>
      <c r="H25" s="10">
        <v>23309744.817400001</v>
      </c>
    </row>
    <row r="26" spans="2:8" x14ac:dyDescent="0.2">
      <c r="B26" t="s">
        <v>25</v>
      </c>
      <c r="C26" s="10">
        <v>31323.699999999997</v>
      </c>
      <c r="D26" s="10">
        <v>618819.61</v>
      </c>
      <c r="E26" s="12">
        <v>19.755635828462157</v>
      </c>
      <c r="F26" s="15">
        <v>1.27</v>
      </c>
      <c r="G26" s="10">
        <v>39781.098999999995</v>
      </c>
      <c r="H26" s="10">
        <v>785900.90469999996</v>
      </c>
    </row>
    <row r="27" spans="2:8" x14ac:dyDescent="0.2">
      <c r="B27" t="s">
        <v>26</v>
      </c>
      <c r="C27" s="10">
        <v>6072.5</v>
      </c>
      <c r="D27" s="10">
        <v>217339.75</v>
      </c>
      <c r="E27" s="12">
        <v>35.790819267188141</v>
      </c>
      <c r="F27" s="15">
        <v>0.43</v>
      </c>
      <c r="G27" s="10">
        <v>2611.1750000000002</v>
      </c>
      <c r="H27" s="10">
        <v>93456.092499999999</v>
      </c>
    </row>
    <row r="28" spans="2:8" x14ac:dyDescent="0.2">
      <c r="B28" t="s">
        <v>27</v>
      </c>
      <c r="C28" s="10">
        <v>40823.699999999997</v>
      </c>
      <c r="D28" s="10">
        <v>1835693.03</v>
      </c>
      <c r="E28" s="12">
        <v>44.966356062777265</v>
      </c>
      <c r="F28" s="15">
        <v>2.16</v>
      </c>
      <c r="G28" s="10">
        <v>88179.191999999995</v>
      </c>
      <c r="H28" s="10">
        <v>3965096.9448000002</v>
      </c>
    </row>
    <row r="29" spans="2:8" x14ac:dyDescent="0.2">
      <c r="B29" t="s">
        <v>28</v>
      </c>
      <c r="C29" s="10">
        <v>101902.6</v>
      </c>
      <c r="D29" s="10">
        <v>1956068.62</v>
      </c>
      <c r="E29" s="12">
        <v>19.195473128261693</v>
      </c>
      <c r="F29" s="15">
        <v>6</v>
      </c>
      <c r="G29" s="10">
        <v>611415.60000000009</v>
      </c>
      <c r="H29" s="10">
        <v>11736411.720000001</v>
      </c>
    </row>
    <row r="30" spans="2:8" x14ac:dyDescent="0.2">
      <c r="B30" t="s">
        <v>29</v>
      </c>
      <c r="C30" s="10">
        <v>101799.6</v>
      </c>
      <c r="D30" s="10">
        <v>1422896.33</v>
      </c>
      <c r="E30" s="12">
        <v>13.977425549805696</v>
      </c>
      <c r="F30" s="15">
        <v>4.8099999999999996</v>
      </c>
      <c r="G30" s="10">
        <v>489656.076</v>
      </c>
      <c r="H30" s="10">
        <v>6844131.3472999996</v>
      </c>
    </row>
    <row r="31" spans="2:8" x14ac:dyDescent="0.2">
      <c r="B31" t="s">
        <v>30</v>
      </c>
      <c r="C31" s="10">
        <v>98447.1</v>
      </c>
      <c r="D31" s="10">
        <v>2824972.01</v>
      </c>
      <c r="E31" s="12">
        <v>28.695329877670339</v>
      </c>
      <c r="F31" s="15">
        <v>6.38</v>
      </c>
      <c r="G31" s="10">
        <v>628092.49800000002</v>
      </c>
      <c r="H31" s="10">
        <v>18023321.423799999</v>
      </c>
    </row>
    <row r="32" spans="2:8" x14ac:dyDescent="0.2">
      <c r="B32" t="s">
        <v>31</v>
      </c>
      <c r="C32" s="10">
        <v>30799.3</v>
      </c>
      <c r="D32" s="10">
        <v>413892.02</v>
      </c>
      <c r="E32" s="12">
        <v>13.438358014630204</v>
      </c>
      <c r="F32" s="15">
        <v>0.46</v>
      </c>
      <c r="G32" s="10">
        <v>14167.678</v>
      </c>
      <c r="H32" s="10">
        <v>190390.32920000001</v>
      </c>
    </row>
    <row r="33" spans="2:8" x14ac:dyDescent="0.2">
      <c r="B33" t="s">
        <v>32</v>
      </c>
      <c r="C33" s="10">
        <v>22864.5</v>
      </c>
      <c r="D33" s="10">
        <v>656452.31000000006</v>
      </c>
      <c r="E33" s="12">
        <v>28.710547355070091</v>
      </c>
      <c r="F33" s="15">
        <v>1.78</v>
      </c>
      <c r="G33" s="10">
        <v>40698.81</v>
      </c>
      <c r="H33" s="10">
        <v>1168485.1118000001</v>
      </c>
    </row>
    <row r="34" spans="2:8" x14ac:dyDescent="0.2">
      <c r="B34" t="s">
        <v>33</v>
      </c>
      <c r="C34" s="10">
        <v>134900</v>
      </c>
      <c r="D34" s="10">
        <v>2868079.95</v>
      </c>
      <c r="E34" s="12">
        <v>21.260785396590069</v>
      </c>
      <c r="F34" s="15">
        <v>8.42</v>
      </c>
      <c r="G34" s="10">
        <v>1135858</v>
      </c>
      <c r="H34" s="10">
        <v>24149233.179000001</v>
      </c>
    </row>
    <row r="35" spans="2:8" x14ac:dyDescent="0.2">
      <c r="B35" t="s">
        <v>34</v>
      </c>
      <c r="C35" s="10">
        <v>34588.5</v>
      </c>
      <c r="D35" s="10">
        <v>1369748.74</v>
      </c>
      <c r="E35" s="12">
        <v>39.601276146696158</v>
      </c>
      <c r="F35" s="15">
        <v>2.57</v>
      </c>
      <c r="G35" s="10">
        <v>88892.444999999992</v>
      </c>
      <c r="H35" s="10">
        <v>3520254.2618</v>
      </c>
    </row>
    <row r="36" spans="2:8" x14ac:dyDescent="0.2">
      <c r="B36" t="s">
        <v>35</v>
      </c>
      <c r="C36" s="10">
        <v>50905.3</v>
      </c>
      <c r="D36" s="10">
        <v>1373360.38</v>
      </c>
      <c r="E36" s="12">
        <v>26.978730701911193</v>
      </c>
      <c r="F36" s="15">
        <v>3.59</v>
      </c>
      <c r="G36" s="10">
        <v>182750.027</v>
      </c>
      <c r="H36" s="10">
        <v>4930363.7641999992</v>
      </c>
    </row>
    <row r="37" spans="2:8" x14ac:dyDescent="0.2">
      <c r="B37" t="s">
        <v>36</v>
      </c>
      <c r="C37" s="10">
        <v>22706.9</v>
      </c>
      <c r="D37" s="10">
        <v>664665.1</v>
      </c>
      <c r="E37" s="12">
        <v>29.271503375625908</v>
      </c>
      <c r="F37" s="15">
        <v>1.34</v>
      </c>
      <c r="G37" s="10">
        <v>30427.246000000003</v>
      </c>
      <c r="H37" s="10">
        <v>890651.23400000005</v>
      </c>
    </row>
    <row r="38" spans="2:8" x14ac:dyDescent="0.2">
      <c r="B38" t="s">
        <v>37</v>
      </c>
      <c r="C38" s="10">
        <v>32112.6</v>
      </c>
      <c r="D38" s="10">
        <v>821270.46</v>
      </c>
      <c r="E38" s="12">
        <v>25.574710861157303</v>
      </c>
      <c r="F38" s="15">
        <v>2.13</v>
      </c>
      <c r="G38" s="10">
        <v>68399.837999999989</v>
      </c>
      <c r="H38" s="10">
        <v>1749306.0797999999</v>
      </c>
    </row>
    <row r="39" spans="2:8" x14ac:dyDescent="0.2">
      <c r="B39" t="s">
        <v>38</v>
      </c>
      <c r="C39" s="10">
        <v>45714.2</v>
      </c>
      <c r="D39" s="10">
        <v>1257136.3799999999</v>
      </c>
      <c r="E39" s="12">
        <v>27.499909874831015</v>
      </c>
      <c r="F39" s="15">
        <v>1.76</v>
      </c>
      <c r="G39" s="10">
        <v>80456.991999999998</v>
      </c>
      <c r="H39" s="10">
        <v>2212560.0288</v>
      </c>
    </row>
    <row r="40" spans="2:8" x14ac:dyDescent="0.2">
      <c r="B40" t="s">
        <v>39</v>
      </c>
      <c r="C40" s="10">
        <v>102429.1</v>
      </c>
      <c r="D40" s="10">
        <v>1180338.23</v>
      </c>
      <c r="E40" s="12">
        <v>11.523465792435937</v>
      </c>
      <c r="F40" s="15">
        <v>1.2</v>
      </c>
      <c r="G40" s="10">
        <v>122914.92</v>
      </c>
      <c r="H40" s="10">
        <v>1416405.8759999999</v>
      </c>
    </row>
    <row r="41" spans="2:8" x14ac:dyDescent="0.2">
      <c r="B41" t="s">
        <v>40</v>
      </c>
      <c r="C41" s="10">
        <v>160036.5</v>
      </c>
      <c r="D41" s="10">
        <v>1803069.54</v>
      </c>
      <c r="E41" s="12">
        <v>11.26661442858348</v>
      </c>
      <c r="F41" s="15">
        <v>1.36</v>
      </c>
      <c r="G41" s="10">
        <v>217649.64</v>
      </c>
      <c r="H41" s="10">
        <v>2452174.5744000003</v>
      </c>
    </row>
    <row r="42" spans="2:8" x14ac:dyDescent="0.2">
      <c r="B42" t="s">
        <v>41</v>
      </c>
      <c r="C42" s="10">
        <v>60267.199999999997</v>
      </c>
      <c r="D42" s="10">
        <v>784738.45</v>
      </c>
      <c r="E42" s="12">
        <v>13.0209873695808</v>
      </c>
      <c r="F42" s="15">
        <v>1.1000000000000001</v>
      </c>
      <c r="G42" s="10">
        <v>66293.919999999998</v>
      </c>
      <c r="H42" s="10">
        <v>863212.29500000004</v>
      </c>
    </row>
    <row r="43" spans="2:8" x14ac:dyDescent="0.2">
      <c r="B43" t="s">
        <v>42</v>
      </c>
      <c r="C43" s="10">
        <v>276300</v>
      </c>
      <c r="D43" s="10">
        <v>3105776.66</v>
      </c>
      <c r="E43" s="12">
        <v>11.240595946435034</v>
      </c>
      <c r="F43" s="15">
        <v>5.67</v>
      </c>
      <c r="G43" s="10">
        <v>1566621</v>
      </c>
      <c r="H43" s="10">
        <v>17609753.6622</v>
      </c>
    </row>
    <row r="44" spans="2:8" x14ac:dyDescent="0.2">
      <c r="B44" t="s">
        <v>43</v>
      </c>
      <c r="C44" s="10">
        <v>122285.7</v>
      </c>
      <c r="D44" s="10">
        <v>1590981.15</v>
      </c>
      <c r="E44" s="12">
        <v>13.010361391397359</v>
      </c>
      <c r="F44" s="15">
        <v>2.0499999999999998</v>
      </c>
      <c r="G44" s="10">
        <v>250685.68499999997</v>
      </c>
      <c r="H44" s="10">
        <v>3261511.3574999995</v>
      </c>
    </row>
    <row r="45" spans="2:8" x14ac:dyDescent="0.2">
      <c r="B45" t="s">
        <v>44</v>
      </c>
      <c r="C45" s="10">
        <v>47159.100000000006</v>
      </c>
      <c r="D45" s="10">
        <v>1835751.58</v>
      </c>
      <c r="E45" s="12">
        <v>38.926772987610022</v>
      </c>
      <c r="F45" s="15">
        <v>3.07</v>
      </c>
      <c r="G45" s="10">
        <v>144778.43700000001</v>
      </c>
      <c r="H45" s="10">
        <v>5635757.3505999995</v>
      </c>
    </row>
    <row r="46" spans="2:8" x14ac:dyDescent="0.2">
      <c r="B46" t="s">
        <v>45</v>
      </c>
      <c r="C46" s="10">
        <v>242652.89999999997</v>
      </c>
      <c r="D46" s="10">
        <v>5062817.55</v>
      </c>
      <c r="E46" s="12">
        <v>20.864442790504462</v>
      </c>
      <c r="F46" s="15">
        <v>4.71</v>
      </c>
      <c r="G46" s="10">
        <v>1142895.1589999998</v>
      </c>
      <c r="H46" s="10">
        <v>23845870.660499997</v>
      </c>
    </row>
    <row r="47" spans="2:8" x14ac:dyDescent="0.2">
      <c r="B47" s="1" t="s">
        <v>46</v>
      </c>
      <c r="C47" s="10">
        <v>16507.024616758066</v>
      </c>
      <c r="D47" s="10">
        <v>159642</v>
      </c>
      <c r="E47" s="12">
        <v>9.6711553842313975</v>
      </c>
      <c r="F47" s="15">
        <v>0.52</v>
      </c>
      <c r="G47" s="10">
        <v>8583.6528007141951</v>
      </c>
      <c r="H47" s="10">
        <v>83013.84</v>
      </c>
    </row>
    <row r="48" spans="2:8" x14ac:dyDescent="0.2">
      <c r="B48" t="s">
        <v>47</v>
      </c>
      <c r="C48" s="10">
        <v>93730.475383241937</v>
      </c>
      <c r="D48" s="10">
        <v>1327103.1399999999</v>
      </c>
      <c r="E48" s="12">
        <v>14.15871555728045</v>
      </c>
      <c r="F48" s="15">
        <v>2.76</v>
      </c>
      <c r="G48" s="10">
        <v>258696.11205774773</v>
      </c>
      <c r="H48" s="10">
        <v>3662804.6663999995</v>
      </c>
    </row>
    <row r="49" spans="2:8" x14ac:dyDescent="0.2">
      <c r="B49" t="s">
        <v>48</v>
      </c>
      <c r="C49" s="10">
        <v>8733.5</v>
      </c>
      <c r="D49" s="10">
        <v>199466.42</v>
      </c>
      <c r="E49" s="12">
        <v>22.839230549035324</v>
      </c>
      <c r="F49" s="15">
        <v>0.45</v>
      </c>
      <c r="G49" s="10">
        <v>3930.0750000000003</v>
      </c>
      <c r="H49" s="10">
        <v>89759.88900000001</v>
      </c>
    </row>
    <row r="50" spans="2:8" x14ac:dyDescent="0.2">
      <c r="B50" t="s">
        <v>49</v>
      </c>
      <c r="C50" s="10">
        <v>-30493.199999999997</v>
      </c>
      <c r="D50" s="10">
        <v>324725.88</v>
      </c>
      <c r="E50" s="13">
        <v>-10.649124394947071</v>
      </c>
      <c r="F50" s="15">
        <v>0.82</v>
      </c>
      <c r="G50" s="10">
        <v>-25004.423999999995</v>
      </c>
      <c r="H50" s="10">
        <v>266275.22159999999</v>
      </c>
    </row>
    <row r="51" spans="2:8" x14ac:dyDescent="0.2">
      <c r="B51" t="s">
        <v>50</v>
      </c>
      <c r="C51" s="10">
        <v>31180.2</v>
      </c>
      <c r="D51" s="10">
        <v>524419.31999999995</v>
      </c>
      <c r="E51" s="12">
        <v>16.81898512517559</v>
      </c>
      <c r="F51" s="15">
        <v>1.05</v>
      </c>
      <c r="G51" s="10">
        <v>32739.210000000003</v>
      </c>
      <c r="H51" s="10">
        <v>550640.28599999996</v>
      </c>
    </row>
    <row r="52" spans="2:8" x14ac:dyDescent="0.2">
      <c r="B52" t="s">
        <v>51</v>
      </c>
      <c r="C52" s="10">
        <v>22865.800000000003</v>
      </c>
      <c r="D52" s="10">
        <v>885516.62</v>
      </c>
      <c r="E52" s="12">
        <v>38.726684393286035</v>
      </c>
      <c r="F52" s="15">
        <v>1.1200000000000001</v>
      </c>
      <c r="G52" s="10">
        <v>25609.696000000007</v>
      </c>
      <c r="H52" s="10">
        <v>991778.61440000008</v>
      </c>
    </row>
    <row r="53" spans="2:8" x14ac:dyDescent="0.2">
      <c r="B53" t="s">
        <v>52</v>
      </c>
      <c r="C53" s="10">
        <v>88922</v>
      </c>
      <c r="D53" s="10">
        <v>1347650.5600000001</v>
      </c>
      <c r="E53" s="12">
        <v>15.15542340478172</v>
      </c>
      <c r="F53" s="15">
        <v>1.24</v>
      </c>
      <c r="G53" s="10">
        <v>110263.28</v>
      </c>
      <c r="H53" s="10">
        <v>1671086.6944000002</v>
      </c>
    </row>
    <row r="54" spans="2:8" x14ac:dyDescent="0.2">
      <c r="B54" t="s">
        <v>53</v>
      </c>
      <c r="C54" s="10">
        <v>25394.6</v>
      </c>
      <c r="D54" s="10">
        <v>434891.03</v>
      </c>
      <c r="E54" s="12">
        <v>17.125334913721819</v>
      </c>
      <c r="F54" s="15">
        <v>1.08</v>
      </c>
      <c r="G54" s="10">
        <v>27426.168000000001</v>
      </c>
      <c r="H54" s="10">
        <v>469682.31240000005</v>
      </c>
    </row>
    <row r="55" spans="2:8" x14ac:dyDescent="0.2">
      <c r="B55" s="8" t="s">
        <v>54</v>
      </c>
      <c r="C55" s="11">
        <v>10267.700000000001</v>
      </c>
      <c r="D55" s="11">
        <v>425814.94</v>
      </c>
      <c r="E55" s="14">
        <v>41.471307108700096</v>
      </c>
      <c r="F55" s="16">
        <v>0.79</v>
      </c>
      <c r="G55" s="11">
        <v>8111.4830000000011</v>
      </c>
      <c r="H55" s="11">
        <v>336393.8026</v>
      </c>
    </row>
    <row r="56" spans="2:8" x14ac:dyDescent="0.2">
      <c r="C56" s="10"/>
      <c r="D56" s="10"/>
      <c r="E56" s="10"/>
      <c r="F56" s="10">
        <f>SUM(F5:F55)</f>
        <v>100</v>
      </c>
      <c r="G56" s="10">
        <v>9269760.7478584591</v>
      </c>
      <c r="H56" s="10">
        <v>183655140.75510001</v>
      </c>
    </row>
    <row r="57" spans="2:8" x14ac:dyDescent="0.2">
      <c r="B57" s="9" t="s">
        <v>65</v>
      </c>
    </row>
    <row r="58" spans="2:8" x14ac:dyDescent="0.2">
      <c r="B58" t="s">
        <v>66</v>
      </c>
    </row>
    <row r="59" spans="2:8" x14ac:dyDescent="0.2">
      <c r="B59" t="s">
        <v>67</v>
      </c>
    </row>
    <row r="60" spans="2:8" x14ac:dyDescent="0.2">
      <c r="B60" t="s">
        <v>68</v>
      </c>
    </row>
  </sheetData>
  <mergeCells count="2">
    <mergeCell ref="C3:H3"/>
    <mergeCell ref="C2:H2"/>
  </mergeCell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66"/>
  <sheetViews>
    <sheetView topLeftCell="A46" workbookViewId="0">
      <selection activeCell="H58" sqref="H58"/>
    </sheetView>
  </sheetViews>
  <sheetFormatPr defaultRowHeight="12.75" x14ac:dyDescent="0.2"/>
  <cols>
    <col min="1" max="1" width="2.140625" customWidth="1"/>
    <col min="2" max="2" width="36.5703125" customWidth="1"/>
    <col min="3" max="3" width="12.42578125" customWidth="1"/>
    <col min="4" max="4" width="13" customWidth="1"/>
    <col min="5" max="5" width="12.42578125" customWidth="1"/>
    <col min="6" max="6" width="13.140625" customWidth="1"/>
    <col min="7" max="7" width="12.42578125" customWidth="1"/>
    <col min="8" max="8" width="11.5703125" customWidth="1"/>
    <col min="9" max="9" width="12.42578125" customWidth="1"/>
    <col min="10" max="10" width="14.28515625" customWidth="1"/>
    <col min="11" max="11" width="14.7109375" hidden="1" customWidth="1"/>
    <col min="12" max="12" width="12.7109375" hidden="1" customWidth="1"/>
    <col min="13" max="13" width="12.42578125" hidden="1" customWidth="1"/>
    <col min="14" max="14" width="11.85546875" hidden="1" customWidth="1"/>
    <col min="15" max="16" width="9.140625" hidden="1" customWidth="1"/>
    <col min="17" max="17" width="9.7109375" hidden="1" customWidth="1"/>
    <col min="18" max="18" width="16.7109375" hidden="1" customWidth="1"/>
    <col min="19" max="19" width="11" hidden="1" customWidth="1"/>
    <col min="20" max="20" width="15.5703125" hidden="1" customWidth="1"/>
    <col min="21" max="21" width="0" hidden="1" customWidth="1"/>
    <col min="22" max="22" width="35" hidden="1" customWidth="1"/>
    <col min="23" max="23" width="39.42578125" hidden="1" customWidth="1"/>
    <col min="24" max="25" width="9.140625" hidden="1" customWidth="1"/>
    <col min="26" max="26" width="10.7109375" hidden="1" customWidth="1"/>
    <col min="27" max="27" width="39.42578125" hidden="1" customWidth="1"/>
    <col min="28" max="29" width="0" hidden="1" customWidth="1"/>
  </cols>
  <sheetData>
    <row r="1" spans="2:29" ht="15.75" x14ac:dyDescent="0.25">
      <c r="B1" s="63"/>
      <c r="C1" s="35" t="s">
        <v>215</v>
      </c>
      <c r="D1" s="97">
        <f>J55/I55</f>
        <v>26.073634409530619</v>
      </c>
      <c r="E1" s="58"/>
      <c r="F1" s="58"/>
      <c r="G1" s="58"/>
      <c r="H1" s="58"/>
      <c r="I1" s="58"/>
      <c r="J1" s="58"/>
    </row>
    <row r="2" spans="2:29" ht="15.75" x14ac:dyDescent="0.25">
      <c r="B2" s="63"/>
      <c r="C2" s="35" t="s">
        <v>171</v>
      </c>
      <c r="D2" s="97">
        <f>K57</f>
        <v>438.56946908100247</v>
      </c>
      <c r="E2" s="58"/>
      <c r="F2" s="58"/>
      <c r="G2" s="58"/>
      <c r="H2" s="58"/>
      <c r="I2" s="58"/>
      <c r="J2" s="58"/>
    </row>
    <row r="3" spans="2:29" x14ac:dyDescent="0.2">
      <c r="C3" s="47"/>
      <c r="D3" s="47" t="s">
        <v>80</v>
      </c>
      <c r="E3" s="47"/>
      <c r="F3" s="47"/>
      <c r="G3" s="47"/>
      <c r="H3" s="47"/>
      <c r="I3" s="47"/>
      <c r="J3" s="47"/>
    </row>
    <row r="4" spans="2:29" ht="64.5" thickBot="1" x14ac:dyDescent="0.25">
      <c r="B4" s="3" t="s">
        <v>60</v>
      </c>
      <c r="C4" s="3" t="s">
        <v>121</v>
      </c>
      <c r="D4" s="3" t="s">
        <v>222</v>
      </c>
      <c r="E4" s="3" t="s">
        <v>223</v>
      </c>
      <c r="F4" s="98" t="s">
        <v>173</v>
      </c>
      <c r="G4" s="3" t="s">
        <v>58</v>
      </c>
      <c r="H4" s="3" t="s">
        <v>174</v>
      </c>
      <c r="I4" s="3" t="s">
        <v>224</v>
      </c>
      <c r="J4" s="98" t="s">
        <v>225</v>
      </c>
      <c r="K4" s="103" t="s">
        <v>180</v>
      </c>
      <c r="L4" s="103" t="s">
        <v>181</v>
      </c>
      <c r="M4" s="103" t="s">
        <v>182</v>
      </c>
      <c r="N4" t="s">
        <v>179</v>
      </c>
      <c r="O4" s="105" t="s">
        <v>183</v>
      </c>
      <c r="P4" s="105" t="s">
        <v>184</v>
      </c>
      <c r="Q4" t="s">
        <v>187</v>
      </c>
      <c r="R4" t="s">
        <v>188</v>
      </c>
      <c r="S4" s="1" t="s">
        <v>186</v>
      </c>
      <c r="T4" s="1" t="s">
        <v>210</v>
      </c>
      <c r="U4" s="1"/>
      <c r="Y4" t="s">
        <v>208</v>
      </c>
      <c r="Z4" t="s">
        <v>209</v>
      </c>
    </row>
    <row r="5" spans="2:29" ht="13.5" thickTop="1" x14ac:dyDescent="0.2">
      <c r="B5" s="66" t="s">
        <v>4</v>
      </c>
      <c r="C5" s="90">
        <v>7607</v>
      </c>
      <c r="D5" s="90">
        <v>6907.4</v>
      </c>
      <c r="E5" s="90">
        <v>36036.6</v>
      </c>
      <c r="F5" s="68">
        <v>772982.74</v>
      </c>
      <c r="G5" s="69">
        <f>ROUND(F5/E5,2)</f>
        <v>21.45</v>
      </c>
      <c r="H5" s="69">
        <v>0.63</v>
      </c>
      <c r="I5" s="82">
        <f>$H5*E5</f>
        <v>22703.058000000001</v>
      </c>
      <c r="J5" s="82">
        <f>H5*F5</f>
        <v>486979.1262</v>
      </c>
      <c r="K5" s="69">
        <v>0.68</v>
      </c>
      <c r="L5" s="94">
        <f>H5-K5</f>
        <v>-5.0000000000000044E-2</v>
      </c>
      <c r="M5" s="100">
        <f t="shared" ref="M5:M42" si="0">D5/C5-1</f>
        <v>-9.1967924280268232E-2</v>
      </c>
      <c r="N5" s="100">
        <f t="shared" ref="N5:N40" si="1">H5/K5-1</f>
        <v>-7.3529411764705954E-2</v>
      </c>
      <c r="O5" s="100">
        <f>F5/'31032018'!F5-1</f>
        <v>-4.8256527705446306E-2</v>
      </c>
      <c r="P5" s="102">
        <f>D5-C5</f>
        <v>-699.60000000000036</v>
      </c>
      <c r="Q5" t="s">
        <v>4</v>
      </c>
      <c r="R5">
        <v>2070951761</v>
      </c>
      <c r="S5" s="54">
        <f>E5/(R5/1000000)</f>
        <v>17.400984744617624</v>
      </c>
      <c r="T5" s="54">
        <v>17.41</v>
      </c>
      <c r="U5">
        <v>0.62</v>
      </c>
      <c r="V5" s="66" t="s">
        <v>4</v>
      </c>
      <c r="W5" t="s">
        <v>189</v>
      </c>
      <c r="X5">
        <v>0.62</v>
      </c>
      <c r="Y5">
        <f>E5*X5</f>
        <v>22342.691999999999</v>
      </c>
      <c r="Z5" s="65">
        <f>X5*F5</f>
        <v>479249.29879999999</v>
      </c>
      <c r="AA5" t="s">
        <v>189</v>
      </c>
      <c r="AC5">
        <f>SUMPRODUCT(T5:T54,X5:X54)</f>
        <v>6014.0695899751499</v>
      </c>
    </row>
    <row r="6" spans="2:29" x14ac:dyDescent="0.2">
      <c r="B6" s="70" t="s">
        <v>7</v>
      </c>
      <c r="C6" s="91">
        <v>4274.1000000000004</v>
      </c>
      <c r="D6" s="91">
        <v>5580.2</v>
      </c>
      <c r="E6" s="91">
        <v>21695.399999999998</v>
      </c>
      <c r="F6" s="72">
        <v>1338392.6599999999</v>
      </c>
      <c r="G6" s="73">
        <f t="shared" ref="G6:G54" si="2">ROUND(F6/E6,2)</f>
        <v>61.69</v>
      </c>
      <c r="H6" s="73">
        <v>1.46</v>
      </c>
      <c r="I6" s="83">
        <f t="shared" ref="I6:I54" si="3">$H6*E6</f>
        <v>31675.283999999996</v>
      </c>
      <c r="J6" s="83">
        <f t="shared" ref="J6:J54" si="4">H6*F6</f>
        <v>1954053.2835999997</v>
      </c>
      <c r="K6" s="73">
        <v>1.28</v>
      </c>
      <c r="L6" s="94">
        <f t="shared" ref="L6:L54" si="5">H6-K6</f>
        <v>0.17999999999999994</v>
      </c>
      <c r="M6" s="100">
        <f t="shared" si="0"/>
        <v>0.30558480147867373</v>
      </c>
      <c r="N6" s="100">
        <f t="shared" si="1"/>
        <v>0.140625</v>
      </c>
      <c r="O6" s="100">
        <f>F6/'31032018'!F6-1</f>
        <v>6.9112153243785057E-2</v>
      </c>
      <c r="P6" s="102">
        <f t="shared" ref="P6:P54" si="6">D6-C6</f>
        <v>1306.0999999999995</v>
      </c>
      <c r="Q6" t="s">
        <v>7</v>
      </c>
      <c r="R6">
        <v>959197790</v>
      </c>
      <c r="S6" s="54">
        <f t="shared" ref="S6:S54" si="7">E6/(R6/1000000)</f>
        <v>22.618275632182176</v>
      </c>
      <c r="T6" s="54">
        <v>22.61</v>
      </c>
      <c r="U6">
        <v>1.35</v>
      </c>
      <c r="V6" s="70" t="s">
        <v>7</v>
      </c>
      <c r="W6" t="s">
        <v>7</v>
      </c>
      <c r="X6">
        <v>1.35</v>
      </c>
      <c r="Y6">
        <f t="shared" ref="Y6:Y54" si="8">E6*X6</f>
        <v>29288.789999999997</v>
      </c>
      <c r="Z6" s="65">
        <f t="shared" ref="Z6:Z53" si="9">X6*F6</f>
        <v>1806830.091</v>
      </c>
      <c r="AA6" t="s">
        <v>7</v>
      </c>
    </row>
    <row r="7" spans="2:29" x14ac:dyDescent="0.2">
      <c r="B7" s="70" t="s">
        <v>9</v>
      </c>
      <c r="C7" s="91">
        <v>13056</v>
      </c>
      <c r="D7" s="91">
        <v>7010.9</v>
      </c>
      <c r="E7" s="91">
        <v>-3288.3000000000011</v>
      </c>
      <c r="F7" s="72">
        <v>1587579.9</v>
      </c>
      <c r="G7" s="93" t="s">
        <v>169</v>
      </c>
      <c r="H7" s="73">
        <v>2.11</v>
      </c>
      <c r="I7" s="83">
        <f t="shared" si="3"/>
        <v>-6938.3130000000019</v>
      </c>
      <c r="J7" s="83">
        <f t="shared" si="4"/>
        <v>3349793.5889999997</v>
      </c>
      <c r="K7" s="73">
        <v>2.1</v>
      </c>
      <c r="L7" s="94">
        <f t="shared" si="5"/>
        <v>9.9999999999997868E-3</v>
      </c>
      <c r="M7" s="100">
        <f t="shared" si="0"/>
        <v>-0.46301317401960784</v>
      </c>
      <c r="N7" s="100">
        <f t="shared" si="1"/>
        <v>4.761904761904745E-3</v>
      </c>
      <c r="O7" s="100">
        <f>F7/'31032018'!F7-1</f>
        <v>0.1353009538865606</v>
      </c>
      <c r="P7" s="102">
        <f t="shared" si="6"/>
        <v>-6045.1</v>
      </c>
      <c r="Q7" t="s">
        <v>9</v>
      </c>
      <c r="R7">
        <v>2568273816</v>
      </c>
      <c r="S7" s="54">
        <f t="shared" si="7"/>
        <v>-1.2803541349502281</v>
      </c>
      <c r="T7" s="54">
        <v>-0.99999999999999956</v>
      </c>
      <c r="U7">
        <v>2.08</v>
      </c>
      <c r="V7" s="70" t="s">
        <v>9</v>
      </c>
      <c r="W7" t="s">
        <v>9</v>
      </c>
      <c r="X7">
        <v>2.08</v>
      </c>
      <c r="Y7">
        <f t="shared" si="8"/>
        <v>-6839.6640000000025</v>
      </c>
      <c r="Z7" s="65">
        <f t="shared" si="9"/>
        <v>3302166.1919999998</v>
      </c>
      <c r="AA7" t="s">
        <v>9</v>
      </c>
    </row>
    <row r="8" spans="2:29" x14ac:dyDescent="0.2">
      <c r="B8" s="70" t="s">
        <v>10</v>
      </c>
      <c r="C8" s="91">
        <v>8367.4</v>
      </c>
      <c r="D8" s="91">
        <v>10417.799999999999</v>
      </c>
      <c r="E8" s="91">
        <v>44239.900000000009</v>
      </c>
      <c r="F8" s="72">
        <v>765657.9</v>
      </c>
      <c r="G8" s="73">
        <f t="shared" si="2"/>
        <v>17.309999999999999</v>
      </c>
      <c r="H8" s="73">
        <v>0.82</v>
      </c>
      <c r="I8" s="83">
        <f t="shared" si="3"/>
        <v>36276.718000000008</v>
      </c>
      <c r="J8" s="83">
        <f t="shared" si="4"/>
        <v>627839.478</v>
      </c>
      <c r="K8" s="73">
        <v>0.95</v>
      </c>
      <c r="L8" s="94">
        <f t="shared" si="5"/>
        <v>-0.13</v>
      </c>
      <c r="M8" s="100">
        <f t="shared" si="0"/>
        <v>0.24504625092621368</v>
      </c>
      <c r="N8" s="100">
        <f t="shared" si="1"/>
        <v>-0.13684210526315788</v>
      </c>
      <c r="O8" s="100">
        <f>F8/'31032018'!F8-1</f>
        <v>-3.825568752245434E-2</v>
      </c>
      <c r="P8" s="102">
        <f t="shared" si="6"/>
        <v>2050.3999999999996</v>
      </c>
      <c r="Q8" t="s">
        <v>10</v>
      </c>
      <c r="R8">
        <v>289367020</v>
      </c>
      <c r="S8" s="54">
        <f t="shared" si="7"/>
        <v>152.88507999287549</v>
      </c>
      <c r="T8" s="54">
        <v>152.86923300000001</v>
      </c>
      <c r="U8">
        <v>0.9</v>
      </c>
      <c r="V8" s="70" t="s">
        <v>10</v>
      </c>
      <c r="W8" t="s">
        <v>10</v>
      </c>
      <c r="X8">
        <v>0.9</v>
      </c>
      <c r="Y8">
        <f t="shared" si="8"/>
        <v>39815.910000000011</v>
      </c>
      <c r="Z8" s="65">
        <f t="shared" si="9"/>
        <v>689092.11</v>
      </c>
      <c r="AA8" t="s">
        <v>10</v>
      </c>
    </row>
    <row r="9" spans="2:29" x14ac:dyDescent="0.2">
      <c r="B9" s="70" t="s">
        <v>142</v>
      </c>
      <c r="C9" s="91">
        <v>4609.1000000000004</v>
      </c>
      <c r="D9" s="91">
        <v>8358.9</v>
      </c>
      <c r="E9" s="91">
        <v>29071.199999999997</v>
      </c>
      <c r="F9" s="72">
        <v>1635332.66</v>
      </c>
      <c r="G9" s="73">
        <f t="shared" si="2"/>
        <v>56.25</v>
      </c>
      <c r="H9" s="73">
        <v>1.43</v>
      </c>
      <c r="I9" s="83">
        <f t="shared" si="3"/>
        <v>41571.815999999992</v>
      </c>
      <c r="J9" s="83">
        <f t="shared" si="4"/>
        <v>2338525.7037999998</v>
      </c>
      <c r="K9" s="73">
        <v>1.07</v>
      </c>
      <c r="L9" s="94">
        <f t="shared" si="5"/>
        <v>0.35999999999999988</v>
      </c>
      <c r="M9" s="100">
        <f t="shared" si="0"/>
        <v>0.8135644702870406</v>
      </c>
      <c r="N9" s="100">
        <f t="shared" si="1"/>
        <v>0.33644859813084094</v>
      </c>
      <c r="O9" s="100">
        <f>F9/'31032018'!F9-1</f>
        <v>0.34160740094390385</v>
      </c>
      <c r="P9" s="102">
        <f t="shared" si="6"/>
        <v>3749.7999999999993</v>
      </c>
      <c r="Q9" t="s">
        <v>142</v>
      </c>
      <c r="R9">
        <v>577968388</v>
      </c>
      <c r="S9" s="54">
        <f t="shared" si="7"/>
        <v>50.298944723599654</v>
      </c>
      <c r="T9" s="54">
        <v>50.47</v>
      </c>
      <c r="U9">
        <v>1.29</v>
      </c>
      <c r="V9" s="70" t="s">
        <v>142</v>
      </c>
      <c r="W9" t="s">
        <v>142</v>
      </c>
      <c r="X9">
        <v>1.29</v>
      </c>
      <c r="Y9">
        <f t="shared" si="8"/>
        <v>37501.847999999998</v>
      </c>
      <c r="Z9" s="65">
        <f t="shared" si="9"/>
        <v>2109579.1313999998</v>
      </c>
      <c r="AA9" t="s">
        <v>142</v>
      </c>
    </row>
    <row r="10" spans="2:29" x14ac:dyDescent="0.2">
      <c r="B10" s="70" t="s">
        <v>167</v>
      </c>
      <c r="C10" s="91">
        <v>5845.3</v>
      </c>
      <c r="D10" s="91">
        <v>8257.7000000000007</v>
      </c>
      <c r="E10" s="91">
        <v>28636.9</v>
      </c>
      <c r="F10" s="72">
        <v>1128729.33</v>
      </c>
      <c r="G10" s="73">
        <f t="shared" si="2"/>
        <v>39.42</v>
      </c>
      <c r="H10" s="73">
        <v>0.94</v>
      </c>
      <c r="I10" s="83">
        <f t="shared" si="3"/>
        <v>26918.686000000002</v>
      </c>
      <c r="J10" s="83">
        <f t="shared" si="4"/>
        <v>1061005.5702</v>
      </c>
      <c r="K10" s="73">
        <v>0.78</v>
      </c>
      <c r="L10" s="94">
        <f t="shared" si="5"/>
        <v>0.15999999999999992</v>
      </c>
      <c r="M10" s="100">
        <f t="shared" si="0"/>
        <v>0.41270764545874461</v>
      </c>
      <c r="N10" s="100">
        <f t="shared" si="1"/>
        <v>0.20512820512820507</v>
      </c>
      <c r="O10" s="100">
        <f>F10/'31032018'!F10-1</f>
        <v>0.17328194283372578</v>
      </c>
      <c r="P10" s="102">
        <f t="shared" si="6"/>
        <v>2412.4000000000005</v>
      </c>
      <c r="Q10" t="s">
        <v>167</v>
      </c>
      <c r="R10">
        <v>159135097</v>
      </c>
      <c r="S10" s="54">
        <f t="shared" si="7"/>
        <v>179.95338891206382</v>
      </c>
      <c r="T10" s="54">
        <v>183.03971300000001</v>
      </c>
      <c r="U10">
        <v>0.83</v>
      </c>
      <c r="V10" s="70" t="s">
        <v>167</v>
      </c>
      <c r="W10" t="s">
        <v>167</v>
      </c>
      <c r="X10">
        <v>0.83</v>
      </c>
      <c r="Y10">
        <f t="shared" si="8"/>
        <v>23768.627</v>
      </c>
      <c r="Z10" s="65">
        <f t="shared" si="9"/>
        <v>936845.34389999998</v>
      </c>
      <c r="AA10" t="s">
        <v>167</v>
      </c>
    </row>
    <row r="11" spans="2:29" x14ac:dyDescent="0.2">
      <c r="B11" s="70" t="s">
        <v>13</v>
      </c>
      <c r="C11" s="91">
        <v>7445.6</v>
      </c>
      <c r="D11" s="91">
        <v>22932.6</v>
      </c>
      <c r="E11" s="91">
        <v>94680.4</v>
      </c>
      <c r="F11" s="72">
        <v>818025.21</v>
      </c>
      <c r="G11" s="73">
        <f t="shared" si="2"/>
        <v>8.64</v>
      </c>
      <c r="H11" s="73">
        <v>0.68</v>
      </c>
      <c r="I11" s="83">
        <f t="shared" si="3"/>
        <v>64382.671999999999</v>
      </c>
      <c r="J11" s="83">
        <f t="shared" si="4"/>
        <v>556257.14280000003</v>
      </c>
      <c r="K11" s="73">
        <v>0.72</v>
      </c>
      <c r="L11" s="94">
        <f t="shared" si="5"/>
        <v>-3.9999999999999925E-2</v>
      </c>
      <c r="M11" s="100">
        <f t="shared" si="0"/>
        <v>2.0800204147415919</v>
      </c>
      <c r="N11" s="100">
        <f t="shared" si="1"/>
        <v>-5.5555555555555469E-2</v>
      </c>
      <c r="O11" s="100">
        <f>F11/'31032018'!F11-1</f>
        <v>-6.6468626409690312E-2</v>
      </c>
      <c r="P11" s="102">
        <f t="shared" si="6"/>
        <v>15486.999999999998</v>
      </c>
      <c r="Q11" t="s">
        <v>13</v>
      </c>
      <c r="R11">
        <v>2169252744</v>
      </c>
      <c r="S11" s="54">
        <f t="shared" si="7"/>
        <v>43.646550758955726</v>
      </c>
      <c r="T11" s="54">
        <v>36.480000000000004</v>
      </c>
      <c r="U11">
        <v>0.69</v>
      </c>
      <c r="V11" s="70" t="s">
        <v>13</v>
      </c>
      <c r="W11" t="s">
        <v>190</v>
      </c>
      <c r="X11">
        <v>0.69</v>
      </c>
      <c r="Y11">
        <f t="shared" si="8"/>
        <v>65329.475999999988</v>
      </c>
      <c r="Z11" s="65">
        <f t="shared" si="9"/>
        <v>564437.39489999996</v>
      </c>
      <c r="AA11" t="s">
        <v>190</v>
      </c>
    </row>
    <row r="12" spans="2:29" x14ac:dyDescent="0.2">
      <c r="B12" s="70" t="s">
        <v>14</v>
      </c>
      <c r="C12" s="91">
        <v>3673</v>
      </c>
      <c r="D12" s="91">
        <v>973</v>
      </c>
      <c r="E12" s="91">
        <v>8290</v>
      </c>
      <c r="F12" s="72">
        <v>1466046.49</v>
      </c>
      <c r="G12" s="73">
        <f t="shared" si="2"/>
        <v>176.85</v>
      </c>
      <c r="H12" s="73">
        <v>1.1499999999999999</v>
      </c>
      <c r="I12" s="83">
        <f t="shared" si="3"/>
        <v>9533.5</v>
      </c>
      <c r="J12" s="83">
        <f t="shared" si="4"/>
        <v>1685953.4634999998</v>
      </c>
      <c r="K12" s="73">
        <v>1.28</v>
      </c>
      <c r="L12" s="94">
        <f t="shared" si="5"/>
        <v>-0.13000000000000012</v>
      </c>
      <c r="M12" s="100">
        <f t="shared" si="0"/>
        <v>-0.7350939286686633</v>
      </c>
      <c r="N12" s="100">
        <f t="shared" si="1"/>
        <v>-0.10156250000000011</v>
      </c>
      <c r="O12" s="100">
        <f>F12/'31032018'!F12-1</f>
        <v>-1.8597805228528164E-2</v>
      </c>
      <c r="P12" s="102">
        <f t="shared" si="6"/>
        <v>-2700</v>
      </c>
      <c r="Q12" t="s">
        <v>14</v>
      </c>
      <c r="R12">
        <v>3997400107</v>
      </c>
      <c r="S12" s="54">
        <f t="shared" si="7"/>
        <v>2.0738479456892653</v>
      </c>
      <c r="T12" s="54">
        <v>2.08</v>
      </c>
      <c r="U12">
        <v>1.19</v>
      </c>
      <c r="V12" s="70" t="s">
        <v>14</v>
      </c>
      <c r="W12" t="s">
        <v>14</v>
      </c>
      <c r="X12">
        <v>1.19</v>
      </c>
      <c r="Y12">
        <f t="shared" si="8"/>
        <v>9865.1</v>
      </c>
      <c r="Z12" s="65">
        <f t="shared" si="9"/>
        <v>1744595.3230999999</v>
      </c>
      <c r="AA12" t="s">
        <v>14</v>
      </c>
    </row>
    <row r="13" spans="2:29" x14ac:dyDescent="0.2">
      <c r="B13" s="70" t="s">
        <v>15</v>
      </c>
      <c r="C13" s="91">
        <v>6639</v>
      </c>
      <c r="D13" s="91">
        <v>6380</v>
      </c>
      <c r="E13" s="91">
        <v>24678</v>
      </c>
      <c r="F13" s="72">
        <v>524826.34</v>
      </c>
      <c r="G13" s="73">
        <f t="shared" si="2"/>
        <v>21.27</v>
      </c>
      <c r="H13" s="73">
        <v>0.54</v>
      </c>
      <c r="I13" s="83">
        <f t="shared" si="3"/>
        <v>13326.12</v>
      </c>
      <c r="J13" s="83">
        <f t="shared" si="4"/>
        <v>283406.22360000003</v>
      </c>
      <c r="K13" s="73">
        <v>0.63</v>
      </c>
      <c r="L13" s="94">
        <f t="shared" si="5"/>
        <v>-8.9999999999999969E-2</v>
      </c>
      <c r="M13" s="100">
        <f t="shared" si="0"/>
        <v>-3.9011899382437099E-2</v>
      </c>
      <c r="N13" s="100">
        <f t="shared" si="1"/>
        <v>-0.14285714285714279</v>
      </c>
      <c r="O13" s="100">
        <f>F13/'31032018'!F13-1</f>
        <v>-4.869667290746893E-2</v>
      </c>
      <c r="P13" s="102">
        <f t="shared" si="6"/>
        <v>-259</v>
      </c>
      <c r="Q13" t="s">
        <v>15</v>
      </c>
      <c r="R13">
        <v>1849608246</v>
      </c>
      <c r="S13" s="54">
        <f t="shared" si="7"/>
        <v>13.342284807266154</v>
      </c>
      <c r="T13" s="54">
        <v>13.349</v>
      </c>
      <c r="U13">
        <v>0.6</v>
      </c>
      <c r="V13" s="70" t="s">
        <v>15</v>
      </c>
      <c r="W13" t="s">
        <v>15</v>
      </c>
      <c r="X13">
        <v>0.6</v>
      </c>
      <c r="Y13">
        <f t="shared" si="8"/>
        <v>14806.8</v>
      </c>
      <c r="Z13" s="65">
        <f t="shared" si="9"/>
        <v>314895.80399999995</v>
      </c>
      <c r="AA13" t="s">
        <v>15</v>
      </c>
    </row>
    <row r="14" spans="2:29" x14ac:dyDescent="0.2">
      <c r="B14" s="70" t="s">
        <v>17</v>
      </c>
      <c r="C14" s="91">
        <v>4088.2</v>
      </c>
      <c r="D14" s="91">
        <v>4512.5</v>
      </c>
      <c r="E14" s="91">
        <v>14529.6</v>
      </c>
      <c r="F14" s="72">
        <v>517231.01</v>
      </c>
      <c r="G14" s="73">
        <f t="shared" si="2"/>
        <v>35.6</v>
      </c>
      <c r="H14" s="73">
        <v>0.73</v>
      </c>
      <c r="I14" s="83">
        <f t="shared" si="3"/>
        <v>10606.608</v>
      </c>
      <c r="J14" s="83">
        <f t="shared" si="4"/>
        <v>377578.6373</v>
      </c>
      <c r="K14" s="73">
        <v>0.73</v>
      </c>
      <c r="L14" s="94">
        <f t="shared" si="5"/>
        <v>0</v>
      </c>
      <c r="M14" s="100">
        <f t="shared" si="0"/>
        <v>0.10378650750941731</v>
      </c>
      <c r="N14" s="100">
        <f t="shared" si="1"/>
        <v>0</v>
      </c>
      <c r="O14" s="100">
        <f>F14/'31032018'!F14-1</f>
        <v>0.22445644507109241</v>
      </c>
      <c r="P14" s="102">
        <f t="shared" si="6"/>
        <v>424.30000000000018</v>
      </c>
      <c r="Q14" t="s">
        <v>17</v>
      </c>
      <c r="R14">
        <v>805216797</v>
      </c>
      <c r="S14" s="54">
        <f t="shared" si="7"/>
        <v>18.04433297235353</v>
      </c>
      <c r="T14" s="54">
        <v>18.05</v>
      </c>
      <c r="U14">
        <v>0.74</v>
      </c>
      <c r="V14" s="70" t="s">
        <v>17</v>
      </c>
      <c r="W14" t="s">
        <v>17</v>
      </c>
      <c r="X14">
        <v>0.74</v>
      </c>
      <c r="Y14">
        <f t="shared" si="8"/>
        <v>10751.904</v>
      </c>
      <c r="Z14" s="65">
        <f t="shared" si="9"/>
        <v>382750.9474</v>
      </c>
      <c r="AA14" t="s">
        <v>17</v>
      </c>
    </row>
    <row r="15" spans="2:29" x14ac:dyDescent="0.2">
      <c r="B15" s="70" t="s">
        <v>18</v>
      </c>
      <c r="C15" s="91">
        <v>23507</v>
      </c>
      <c r="D15" s="91">
        <v>37863</v>
      </c>
      <c r="E15" s="91">
        <v>84555.1</v>
      </c>
      <c r="F15" s="72">
        <v>1750954.94</v>
      </c>
      <c r="G15" s="73">
        <f t="shared" si="2"/>
        <v>20.71</v>
      </c>
      <c r="H15" s="73">
        <v>0.76</v>
      </c>
      <c r="I15" s="83">
        <f t="shared" si="3"/>
        <v>64261.876000000004</v>
      </c>
      <c r="J15" s="83">
        <f t="shared" si="4"/>
        <v>1330725.7544</v>
      </c>
      <c r="K15" s="73">
        <v>0.88</v>
      </c>
      <c r="L15" s="94">
        <f t="shared" si="5"/>
        <v>-0.12</v>
      </c>
      <c r="M15" s="100">
        <f t="shared" si="0"/>
        <v>0.61071170289700949</v>
      </c>
      <c r="N15" s="100">
        <f t="shared" si="1"/>
        <v>-0.13636363636363635</v>
      </c>
      <c r="O15" s="100">
        <f>F15/'31032018'!F15-1</f>
        <v>-4.5027511632870554E-2</v>
      </c>
      <c r="P15" s="102">
        <f t="shared" si="6"/>
        <v>14356</v>
      </c>
      <c r="Q15" t="s">
        <v>18</v>
      </c>
      <c r="R15">
        <v>6207409177</v>
      </c>
      <c r="S15" s="54">
        <f t="shared" si="7"/>
        <v>13.62164110484254</v>
      </c>
      <c r="T15" s="54">
        <v>13.62</v>
      </c>
      <c r="U15">
        <v>0.81</v>
      </c>
      <c r="V15" s="70" t="s">
        <v>18</v>
      </c>
      <c r="W15" t="s">
        <v>18</v>
      </c>
      <c r="X15">
        <v>0.81</v>
      </c>
      <c r="Y15">
        <f t="shared" si="8"/>
        <v>68489.631000000008</v>
      </c>
      <c r="Z15" s="65">
        <f t="shared" si="9"/>
        <v>1418273.5014</v>
      </c>
      <c r="AA15" t="s">
        <v>18</v>
      </c>
    </row>
    <row r="16" spans="2:29" x14ac:dyDescent="0.2">
      <c r="B16" s="70" t="s">
        <v>19</v>
      </c>
      <c r="C16" s="91">
        <v>666</v>
      </c>
      <c r="D16" s="91">
        <v>4761</v>
      </c>
      <c r="E16" s="91">
        <v>13563</v>
      </c>
      <c r="F16" s="72">
        <v>378282.29</v>
      </c>
      <c r="G16" s="73">
        <f t="shared" si="2"/>
        <v>27.89</v>
      </c>
      <c r="H16" s="73">
        <v>0.56999999999999995</v>
      </c>
      <c r="I16" s="83">
        <f t="shared" si="3"/>
        <v>7730.9099999999989</v>
      </c>
      <c r="J16" s="83">
        <f t="shared" si="4"/>
        <v>215620.90529999998</v>
      </c>
      <c r="K16" s="73">
        <v>0.6</v>
      </c>
      <c r="L16" s="94">
        <f t="shared" si="5"/>
        <v>-3.0000000000000027E-2</v>
      </c>
      <c r="M16" s="100">
        <f t="shared" si="0"/>
        <v>6.1486486486486482</v>
      </c>
      <c r="N16" s="100">
        <f t="shared" si="1"/>
        <v>-5.0000000000000044E-2</v>
      </c>
      <c r="O16" s="100">
        <f>F16/'31032018'!F16-1</f>
        <v>0.17411052308343233</v>
      </c>
      <c r="P16" s="102">
        <f t="shared" si="6"/>
        <v>4095</v>
      </c>
      <c r="Q16" t="s">
        <v>19</v>
      </c>
      <c r="R16">
        <v>166029880</v>
      </c>
      <c r="S16" s="54">
        <f t="shared" si="7"/>
        <v>81.690115056398284</v>
      </c>
      <c r="T16" s="54">
        <v>83.044218999999998</v>
      </c>
      <c r="U16">
        <v>0.64</v>
      </c>
      <c r="V16" s="70" t="s">
        <v>19</v>
      </c>
      <c r="W16" t="s">
        <v>191</v>
      </c>
      <c r="X16">
        <v>0.64</v>
      </c>
      <c r="Y16">
        <f t="shared" si="8"/>
        <v>8680.32</v>
      </c>
      <c r="Z16" s="65">
        <f t="shared" si="9"/>
        <v>242100.66559999998</v>
      </c>
      <c r="AA16" t="s">
        <v>211</v>
      </c>
    </row>
    <row r="17" spans="2:27" x14ac:dyDescent="0.2">
      <c r="B17" s="70" t="s">
        <v>20</v>
      </c>
      <c r="C17" s="91">
        <v>4596.2</v>
      </c>
      <c r="D17" s="91">
        <v>5761.8</v>
      </c>
      <c r="E17" s="91">
        <v>20762.3</v>
      </c>
      <c r="F17" s="72">
        <v>789701.22</v>
      </c>
      <c r="G17" s="73">
        <f t="shared" si="2"/>
        <v>38.04</v>
      </c>
      <c r="H17" s="73">
        <v>0.85</v>
      </c>
      <c r="I17" s="83">
        <f t="shared" si="3"/>
        <v>17647.954999999998</v>
      </c>
      <c r="J17" s="83">
        <f t="shared" si="4"/>
        <v>671246.03700000001</v>
      </c>
      <c r="K17" s="73">
        <v>0.99</v>
      </c>
      <c r="L17" s="94">
        <f t="shared" si="5"/>
        <v>-0.14000000000000001</v>
      </c>
      <c r="M17" s="100">
        <f t="shared" si="0"/>
        <v>0.2536008006614161</v>
      </c>
      <c r="N17" s="100">
        <f t="shared" si="1"/>
        <v>-0.14141414141414144</v>
      </c>
      <c r="O17" s="100">
        <f>F17/'31032018'!F17-1</f>
        <v>-5.702336972375277E-2</v>
      </c>
      <c r="P17" s="102">
        <f t="shared" si="6"/>
        <v>1165.6000000000004</v>
      </c>
      <c r="Q17" t="s">
        <v>20</v>
      </c>
      <c r="R17">
        <v>27267700</v>
      </c>
      <c r="S17" s="54">
        <f t="shared" si="7"/>
        <v>761.42468928439132</v>
      </c>
      <c r="T17" s="54">
        <v>762.02597100000003</v>
      </c>
      <c r="U17">
        <v>0.92</v>
      </c>
      <c r="V17" s="70" t="s">
        <v>20</v>
      </c>
      <c r="W17" t="s">
        <v>20</v>
      </c>
      <c r="X17">
        <v>0.92</v>
      </c>
      <c r="Y17">
        <f t="shared" si="8"/>
        <v>19101.315999999999</v>
      </c>
      <c r="Z17" s="65">
        <f t="shared" si="9"/>
        <v>726525.12239999999</v>
      </c>
      <c r="AA17" t="s">
        <v>20</v>
      </c>
    </row>
    <row r="18" spans="2:27" x14ac:dyDescent="0.2">
      <c r="B18" s="70" t="s">
        <v>21</v>
      </c>
      <c r="C18" s="91">
        <v>10256.4</v>
      </c>
      <c r="D18" s="91">
        <v>12592.5</v>
      </c>
      <c r="E18" s="91">
        <v>48520.2</v>
      </c>
      <c r="F18" s="72">
        <v>855461.16</v>
      </c>
      <c r="G18" s="73">
        <f t="shared" si="2"/>
        <v>17.63</v>
      </c>
      <c r="H18" s="73">
        <v>0.74</v>
      </c>
      <c r="I18" s="83">
        <f t="shared" si="3"/>
        <v>35904.947999999997</v>
      </c>
      <c r="J18" s="83">
        <f t="shared" si="4"/>
        <v>633041.25840000005</v>
      </c>
      <c r="K18" s="73">
        <v>0.68</v>
      </c>
      <c r="L18" s="94">
        <f t="shared" si="5"/>
        <v>5.9999999999999942E-2</v>
      </c>
      <c r="M18" s="100">
        <f t="shared" si="0"/>
        <v>0.22776997776997776</v>
      </c>
      <c r="N18" s="100">
        <f t="shared" si="1"/>
        <v>8.8235294117646967E-2</v>
      </c>
      <c r="O18" s="100">
        <f>F18/'31032018'!F18-1</f>
        <v>8.2079446097910846E-2</v>
      </c>
      <c r="P18" s="102">
        <f t="shared" si="6"/>
        <v>2336.1000000000004</v>
      </c>
      <c r="Q18" t="s">
        <v>21</v>
      </c>
      <c r="R18">
        <v>2255070933</v>
      </c>
      <c r="S18" s="54">
        <f t="shared" si="7"/>
        <v>21.516041597614791</v>
      </c>
      <c r="T18" s="54">
        <v>21.51000285000071</v>
      </c>
      <c r="U18">
        <v>0.71</v>
      </c>
      <c r="V18" s="70" t="s">
        <v>21</v>
      </c>
      <c r="W18" t="s">
        <v>192</v>
      </c>
      <c r="X18">
        <v>0.71</v>
      </c>
      <c r="Y18">
        <f t="shared" si="8"/>
        <v>34449.341999999997</v>
      </c>
      <c r="Z18" s="65">
        <f t="shared" si="9"/>
        <v>607377.42359999998</v>
      </c>
      <c r="AA18" t="s">
        <v>192</v>
      </c>
    </row>
    <row r="19" spans="2:27" x14ac:dyDescent="0.2">
      <c r="B19" s="70" t="s">
        <v>22</v>
      </c>
      <c r="C19" s="91">
        <v>8904.5</v>
      </c>
      <c r="D19" s="91">
        <v>11160.7</v>
      </c>
      <c r="E19" s="91">
        <v>29042.000000000004</v>
      </c>
      <c r="F19" s="72">
        <v>649259.89</v>
      </c>
      <c r="G19" s="73">
        <f t="shared" si="2"/>
        <v>22.36</v>
      </c>
      <c r="H19" s="73">
        <v>0.9</v>
      </c>
      <c r="I19" s="83">
        <f t="shared" si="3"/>
        <v>26137.800000000003</v>
      </c>
      <c r="J19" s="83">
        <f t="shared" si="4"/>
        <v>584333.90100000007</v>
      </c>
      <c r="K19" s="73">
        <v>1.02</v>
      </c>
      <c r="L19" s="94">
        <f t="shared" si="5"/>
        <v>-0.12</v>
      </c>
      <c r="M19" s="100">
        <f t="shared" si="0"/>
        <v>0.25337750575551699</v>
      </c>
      <c r="N19" s="100">
        <f t="shared" si="1"/>
        <v>-0.11764705882352944</v>
      </c>
      <c r="O19" s="100">
        <f>F19/'31032018'!F19-1</f>
        <v>-4.9281327668908137E-2</v>
      </c>
      <c r="P19" s="102">
        <f t="shared" si="6"/>
        <v>2256.2000000000007</v>
      </c>
      <c r="Q19" t="s">
        <v>22</v>
      </c>
      <c r="R19">
        <v>657591288</v>
      </c>
      <c r="S19" s="54">
        <f t="shared" si="7"/>
        <v>44.164210399332426</v>
      </c>
      <c r="T19" s="54">
        <v>44.379999999999995</v>
      </c>
      <c r="U19">
        <v>0.94</v>
      </c>
      <c r="V19" s="70" t="s">
        <v>22</v>
      </c>
      <c r="W19" t="s">
        <v>22</v>
      </c>
      <c r="X19">
        <v>0.94</v>
      </c>
      <c r="Y19">
        <f t="shared" si="8"/>
        <v>27299.480000000003</v>
      </c>
      <c r="Z19" s="65">
        <f t="shared" si="9"/>
        <v>610304.2966</v>
      </c>
      <c r="AA19" t="s">
        <v>22</v>
      </c>
    </row>
    <row r="20" spans="2:27" x14ac:dyDescent="0.2">
      <c r="B20" s="70" t="s">
        <v>23</v>
      </c>
      <c r="C20" s="91">
        <v>22110</v>
      </c>
      <c r="D20" s="91">
        <v>24310</v>
      </c>
      <c r="E20" s="91">
        <v>89410</v>
      </c>
      <c r="F20" s="72">
        <v>1389875.87</v>
      </c>
      <c r="G20" s="73">
        <f t="shared" si="2"/>
        <v>15.54</v>
      </c>
      <c r="H20" s="73">
        <v>1.2</v>
      </c>
      <c r="I20" s="83">
        <f t="shared" si="3"/>
        <v>107292</v>
      </c>
      <c r="J20" s="83">
        <f t="shared" si="4"/>
        <v>1667851.044</v>
      </c>
      <c r="K20" s="73">
        <v>1.39</v>
      </c>
      <c r="L20" s="94">
        <f t="shared" si="5"/>
        <v>-0.18999999999999995</v>
      </c>
      <c r="M20" s="100">
        <f t="shared" si="0"/>
        <v>9.9502487562189046E-2</v>
      </c>
      <c r="N20" s="100">
        <f t="shared" si="1"/>
        <v>-0.13669064748201432</v>
      </c>
      <c r="O20" s="100">
        <f>F20/'31032018'!F20-1</f>
        <v>9.6347100352161652E-2</v>
      </c>
      <c r="P20" s="102">
        <f t="shared" si="6"/>
        <v>2200</v>
      </c>
      <c r="Q20" t="s">
        <v>23</v>
      </c>
      <c r="R20">
        <v>1392521664</v>
      </c>
      <c r="S20" s="54">
        <f t="shared" si="7"/>
        <v>64.20725961502886</v>
      </c>
      <c r="T20" s="54">
        <v>64.242552059372429</v>
      </c>
      <c r="U20">
        <v>1.22</v>
      </c>
      <c r="V20" s="70" t="s">
        <v>23</v>
      </c>
      <c r="W20" t="s">
        <v>193</v>
      </c>
      <c r="X20">
        <v>1.22</v>
      </c>
      <c r="Y20">
        <f t="shared" si="8"/>
        <v>109080.2</v>
      </c>
      <c r="Z20" s="65">
        <f t="shared" si="9"/>
        <v>1695648.5614</v>
      </c>
      <c r="AA20" t="s">
        <v>193</v>
      </c>
    </row>
    <row r="21" spans="2:27" x14ac:dyDescent="0.2">
      <c r="B21" s="70" t="s">
        <v>24</v>
      </c>
      <c r="C21" s="91">
        <v>38938.400000000001</v>
      </c>
      <c r="D21" s="91">
        <v>46014.400000000001</v>
      </c>
      <c r="E21" s="91">
        <v>181943.5</v>
      </c>
      <c r="F21" s="72">
        <v>5662193.1600000001</v>
      </c>
      <c r="G21" s="73">
        <f t="shared" si="2"/>
        <v>31.12</v>
      </c>
      <c r="H21" s="73">
        <v>10</v>
      </c>
      <c r="I21" s="83">
        <f t="shared" si="3"/>
        <v>1819435</v>
      </c>
      <c r="J21" s="83">
        <f t="shared" si="4"/>
        <v>56621931.600000001</v>
      </c>
      <c r="K21" s="73">
        <v>9.42</v>
      </c>
      <c r="L21" s="94">
        <f t="shared" si="5"/>
        <v>0.58000000000000007</v>
      </c>
      <c r="M21" s="100">
        <f t="shared" si="0"/>
        <v>0.18172292646847321</v>
      </c>
      <c r="N21" s="100">
        <f t="shared" si="1"/>
        <v>6.1571125265392768E-2</v>
      </c>
      <c r="O21" s="100">
        <f>F21/'31032018'!F21-1</f>
        <v>1.7404010159656202E-2</v>
      </c>
      <c r="P21" s="102">
        <f t="shared" si="6"/>
        <v>7076</v>
      </c>
      <c r="Q21" t="s">
        <v>24</v>
      </c>
      <c r="R21">
        <v>2714938536</v>
      </c>
      <c r="S21" s="54">
        <f t="shared" si="7"/>
        <v>67.015697625355003</v>
      </c>
      <c r="T21" s="54">
        <v>70.2</v>
      </c>
      <c r="U21">
        <v>10.25</v>
      </c>
      <c r="V21" s="70" t="s">
        <v>24</v>
      </c>
      <c r="W21" t="s">
        <v>194</v>
      </c>
      <c r="X21">
        <v>10.25</v>
      </c>
      <c r="Y21">
        <f t="shared" si="8"/>
        <v>1864920.875</v>
      </c>
      <c r="Z21" s="65">
        <f t="shared" si="9"/>
        <v>58037479.890000001</v>
      </c>
      <c r="AA21" t="s">
        <v>194</v>
      </c>
    </row>
    <row r="22" spans="2:27" x14ac:dyDescent="0.2">
      <c r="B22" s="70" t="s">
        <v>25</v>
      </c>
      <c r="C22" s="91">
        <v>9140.4</v>
      </c>
      <c r="D22" s="91">
        <v>9091.7000000000007</v>
      </c>
      <c r="E22" s="91">
        <v>36924.9</v>
      </c>
      <c r="F22" s="72">
        <v>651992.99</v>
      </c>
      <c r="G22" s="73">
        <f t="shared" si="2"/>
        <v>17.66</v>
      </c>
      <c r="H22" s="73">
        <v>0.95</v>
      </c>
      <c r="I22" s="83">
        <f t="shared" si="3"/>
        <v>35078.654999999999</v>
      </c>
      <c r="J22" s="83">
        <f t="shared" si="4"/>
        <v>619393.34049999993</v>
      </c>
      <c r="K22" s="73">
        <v>1.1499999999999999</v>
      </c>
      <c r="L22" s="94">
        <f t="shared" si="5"/>
        <v>-0.19999999999999996</v>
      </c>
      <c r="M22" s="100">
        <f t="shared" si="0"/>
        <v>-5.3279943984945177E-3</v>
      </c>
      <c r="N22" s="100">
        <f t="shared" si="1"/>
        <v>-0.17391304347826086</v>
      </c>
      <c r="O22" s="100">
        <f>F22/'31032018'!F22-1</f>
        <v>-7.9355352603630913E-2</v>
      </c>
      <c r="P22" s="102">
        <f t="shared" si="6"/>
        <v>-48.699999999998909</v>
      </c>
      <c r="Q22" t="s">
        <v>25</v>
      </c>
      <c r="R22">
        <v>199711455</v>
      </c>
      <c r="S22" s="54">
        <f t="shared" si="7"/>
        <v>184.8912472246522</v>
      </c>
      <c r="T22" s="54">
        <v>184.89679000000001</v>
      </c>
      <c r="U22">
        <v>1.07</v>
      </c>
      <c r="V22" s="70" t="s">
        <v>25</v>
      </c>
      <c r="W22" t="s">
        <v>195</v>
      </c>
      <c r="X22">
        <v>1.07</v>
      </c>
      <c r="Y22">
        <f t="shared" si="8"/>
        <v>39509.643000000004</v>
      </c>
      <c r="Z22" s="65">
        <f t="shared" si="9"/>
        <v>697632.49930000002</v>
      </c>
      <c r="AA22" t="s">
        <v>195</v>
      </c>
    </row>
    <row r="23" spans="2:27" x14ac:dyDescent="0.2">
      <c r="B23" s="70" t="s">
        <v>26</v>
      </c>
      <c r="C23" s="91">
        <v>2895.1</v>
      </c>
      <c r="D23" s="91">
        <v>4135.3</v>
      </c>
      <c r="E23" s="91">
        <v>15604.899999999998</v>
      </c>
      <c r="F23" s="72">
        <v>497161.1</v>
      </c>
      <c r="G23" s="73">
        <f t="shared" si="2"/>
        <v>31.86</v>
      </c>
      <c r="H23" s="73">
        <v>0.69</v>
      </c>
      <c r="I23" s="83">
        <f t="shared" si="3"/>
        <v>10767.380999999998</v>
      </c>
      <c r="J23" s="83">
        <f t="shared" si="4"/>
        <v>343041.15899999999</v>
      </c>
      <c r="K23" s="73">
        <v>0.81</v>
      </c>
      <c r="L23" s="94">
        <f t="shared" si="5"/>
        <v>-0.12000000000000011</v>
      </c>
      <c r="M23" s="100">
        <f t="shared" si="0"/>
        <v>0.42837898518185913</v>
      </c>
      <c r="N23" s="100">
        <f t="shared" si="1"/>
        <v>-0.14814814814814825</v>
      </c>
      <c r="O23" s="100">
        <f>F23/'31032018'!F23-1</f>
        <v>-5.6260518597327058E-2</v>
      </c>
      <c r="P23" s="102">
        <f t="shared" si="6"/>
        <v>1240.2000000000003</v>
      </c>
      <c r="Q23" t="s">
        <v>26</v>
      </c>
      <c r="R23">
        <v>2245279876</v>
      </c>
      <c r="S23" s="54">
        <f t="shared" si="7"/>
        <v>6.9500912410974625</v>
      </c>
      <c r="T23" s="54">
        <v>7.0100000000000007</v>
      </c>
      <c r="U23">
        <v>0.8</v>
      </c>
      <c r="V23" s="70" t="s">
        <v>26</v>
      </c>
      <c r="W23" t="s">
        <v>26</v>
      </c>
      <c r="X23">
        <v>0.8</v>
      </c>
      <c r="Y23">
        <f t="shared" si="8"/>
        <v>12483.919999999998</v>
      </c>
      <c r="Z23" s="65">
        <f t="shared" si="9"/>
        <v>397728.88</v>
      </c>
      <c r="AA23" t="s">
        <v>26</v>
      </c>
    </row>
    <row r="24" spans="2:27" x14ac:dyDescent="0.2">
      <c r="B24" s="70" t="s">
        <v>143</v>
      </c>
      <c r="C24" s="91">
        <v>9247.5</v>
      </c>
      <c r="D24" s="91">
        <v>17192.099999999999</v>
      </c>
      <c r="E24" s="91">
        <v>71515.3</v>
      </c>
      <c r="F24" s="72">
        <v>411508.3</v>
      </c>
      <c r="G24" s="73">
        <f t="shared" si="2"/>
        <v>5.75</v>
      </c>
      <c r="H24" s="73">
        <v>0.47</v>
      </c>
      <c r="I24" s="83">
        <f t="shared" si="3"/>
        <v>33612.190999999999</v>
      </c>
      <c r="J24" s="83">
        <f t="shared" si="4"/>
        <v>193408.90099999998</v>
      </c>
      <c r="K24" s="73">
        <v>0.54</v>
      </c>
      <c r="L24" s="94">
        <f t="shared" si="5"/>
        <v>-7.0000000000000062E-2</v>
      </c>
      <c r="M24" s="100">
        <f t="shared" si="0"/>
        <v>0.85910786699107855</v>
      </c>
      <c r="N24" s="100">
        <f t="shared" si="1"/>
        <v>-0.12962962962962976</v>
      </c>
      <c r="O24" s="100">
        <f>F24/'31032018'!F24-1</f>
        <v>-0.13466314945348723</v>
      </c>
      <c r="P24" s="102">
        <f t="shared" si="6"/>
        <v>7944.5999999999985</v>
      </c>
      <c r="Q24" t="s">
        <v>143</v>
      </c>
      <c r="R24">
        <v>1523822625</v>
      </c>
      <c r="S24" s="54">
        <f t="shared" si="7"/>
        <v>46.931512123991467</v>
      </c>
      <c r="T24" s="54">
        <v>46.92</v>
      </c>
      <c r="U24">
        <v>0.46</v>
      </c>
      <c r="V24" s="70" t="s">
        <v>143</v>
      </c>
      <c r="W24" t="s">
        <v>196</v>
      </c>
      <c r="X24">
        <v>0.46</v>
      </c>
      <c r="Y24">
        <f t="shared" si="8"/>
        <v>32897.038</v>
      </c>
      <c r="Z24" s="65">
        <f t="shared" si="9"/>
        <v>189293.818</v>
      </c>
      <c r="AA24" t="s">
        <v>196</v>
      </c>
    </row>
    <row r="25" spans="2:27" x14ac:dyDescent="0.2">
      <c r="B25" s="70" t="s">
        <v>27</v>
      </c>
      <c r="C25" s="91">
        <v>12830</v>
      </c>
      <c r="D25" s="91">
        <v>15290</v>
      </c>
      <c r="E25" s="91">
        <v>54820</v>
      </c>
      <c r="F25" s="72">
        <v>3778747.12</v>
      </c>
      <c r="G25" s="73">
        <f t="shared" si="2"/>
        <v>68.930000000000007</v>
      </c>
      <c r="H25" s="73">
        <v>2.76</v>
      </c>
      <c r="I25" s="83">
        <f t="shared" si="3"/>
        <v>151303.19999999998</v>
      </c>
      <c r="J25" s="83">
        <f t="shared" si="4"/>
        <v>10429342.051199999</v>
      </c>
      <c r="K25" s="73">
        <v>2.5499999999999998</v>
      </c>
      <c r="L25" s="94">
        <f t="shared" si="5"/>
        <v>0.20999999999999996</v>
      </c>
      <c r="M25" s="100">
        <f t="shared" si="0"/>
        <v>0.1917381137957912</v>
      </c>
      <c r="N25" s="100">
        <f t="shared" si="1"/>
        <v>8.2352941176470518E-2</v>
      </c>
      <c r="O25" s="100">
        <f>F25/'31032018'!F25-1</f>
        <v>8.2559988128916739E-2</v>
      </c>
      <c r="P25" s="102">
        <f t="shared" si="6"/>
        <v>2460</v>
      </c>
      <c r="Q25" t="s">
        <v>27</v>
      </c>
      <c r="R25">
        <v>2164644695</v>
      </c>
      <c r="S25" s="54">
        <f t="shared" si="7"/>
        <v>25.325172360445972</v>
      </c>
      <c r="T25" s="54">
        <v>25.330000000000002</v>
      </c>
      <c r="U25">
        <v>2.77</v>
      </c>
      <c r="V25" s="70" t="s">
        <v>27</v>
      </c>
      <c r="W25" t="s">
        <v>27</v>
      </c>
      <c r="X25">
        <v>2.77</v>
      </c>
      <c r="Y25">
        <f t="shared" si="8"/>
        <v>151851.4</v>
      </c>
      <c r="Z25" s="65">
        <f t="shared" si="9"/>
        <v>10467129.522400001</v>
      </c>
      <c r="AA25" t="s">
        <v>27</v>
      </c>
    </row>
    <row r="26" spans="2:27" x14ac:dyDescent="0.2">
      <c r="B26" s="70" t="s">
        <v>28</v>
      </c>
      <c r="C26" s="91">
        <v>27338.7</v>
      </c>
      <c r="D26" s="91">
        <v>33079.826999999997</v>
      </c>
      <c r="E26" s="91">
        <v>168201.027</v>
      </c>
      <c r="F26" s="72">
        <v>3282595.95</v>
      </c>
      <c r="G26" s="73">
        <f t="shared" si="2"/>
        <v>19.52</v>
      </c>
      <c r="H26" s="73">
        <v>7.18</v>
      </c>
      <c r="I26" s="83">
        <f t="shared" si="3"/>
        <v>1207683.3738599999</v>
      </c>
      <c r="J26" s="83">
        <f t="shared" si="4"/>
        <v>23569038.921</v>
      </c>
      <c r="K26" s="73">
        <v>7.46</v>
      </c>
      <c r="L26" s="94">
        <f t="shared" si="5"/>
        <v>-0.28000000000000025</v>
      </c>
      <c r="M26" s="100">
        <f t="shared" si="0"/>
        <v>0.20999999999999996</v>
      </c>
      <c r="N26" s="100">
        <f t="shared" si="1"/>
        <v>-3.7533512064343189E-2</v>
      </c>
      <c r="O26" s="100">
        <f>F26/'31032018'!F26-1</f>
        <v>6.743632065920302E-2</v>
      </c>
      <c r="P26" s="102">
        <f t="shared" si="6"/>
        <v>5741.1269999999968</v>
      </c>
      <c r="Q26" t="s">
        <v>28</v>
      </c>
      <c r="R26">
        <v>1691184070</v>
      </c>
      <c r="S26" s="54">
        <f t="shared" si="7"/>
        <v>99.457551654918319</v>
      </c>
      <c r="T26" s="54">
        <v>96.03</v>
      </c>
      <c r="U26">
        <v>7.28</v>
      </c>
      <c r="V26" s="70" t="s">
        <v>28</v>
      </c>
      <c r="W26" t="s">
        <v>197</v>
      </c>
      <c r="X26">
        <v>7.28</v>
      </c>
      <c r="Y26">
        <f t="shared" si="8"/>
        <v>1224503.4765600001</v>
      </c>
      <c r="Z26" s="65">
        <f t="shared" si="9"/>
        <v>23897298.516000003</v>
      </c>
      <c r="AA26" t="s">
        <v>197</v>
      </c>
    </row>
    <row r="27" spans="2:27" x14ac:dyDescent="0.2">
      <c r="B27" s="70" t="s">
        <v>29</v>
      </c>
      <c r="C27" s="91">
        <v>26047.3</v>
      </c>
      <c r="D27" s="91">
        <v>49.3</v>
      </c>
      <c r="E27" s="91">
        <v>51123.900000000009</v>
      </c>
      <c r="F27" s="72">
        <v>2138247.4700000002</v>
      </c>
      <c r="G27" s="73">
        <f t="shared" si="2"/>
        <v>41.82</v>
      </c>
      <c r="H27" s="73">
        <v>4.3600000000000003</v>
      </c>
      <c r="I27" s="83">
        <f t="shared" si="3"/>
        <v>222900.20400000006</v>
      </c>
      <c r="J27" s="83">
        <f t="shared" si="4"/>
        <v>9322758.969200002</v>
      </c>
      <c r="K27" s="73">
        <v>4.32</v>
      </c>
      <c r="L27" s="94">
        <f t="shared" si="5"/>
        <v>4.0000000000000036E-2</v>
      </c>
      <c r="M27" s="100">
        <f t="shared" si="0"/>
        <v>-0.99810728943115024</v>
      </c>
      <c r="N27" s="100">
        <f t="shared" si="1"/>
        <v>9.2592592592593004E-3</v>
      </c>
      <c r="O27" s="100">
        <f>F27/'31032018'!F27-1</f>
        <v>0.16392797297630679</v>
      </c>
      <c r="P27" s="102">
        <f t="shared" si="6"/>
        <v>-25998</v>
      </c>
      <c r="Q27" t="s">
        <v>29</v>
      </c>
      <c r="R27">
        <v>6434171133</v>
      </c>
      <c r="S27" s="54">
        <f t="shared" si="7"/>
        <v>7.9456854571045508</v>
      </c>
      <c r="T27" s="54">
        <v>7.77</v>
      </c>
      <c r="U27">
        <v>4.1900000000000004</v>
      </c>
      <c r="V27" s="70" t="s">
        <v>29</v>
      </c>
      <c r="W27" t="s">
        <v>198</v>
      </c>
      <c r="X27">
        <v>4.1900000000000004</v>
      </c>
      <c r="Y27">
        <f t="shared" si="8"/>
        <v>214209.14100000006</v>
      </c>
      <c r="Z27" s="65">
        <f t="shared" si="9"/>
        <v>8959256.8993000016</v>
      </c>
      <c r="AA27" t="s">
        <v>198</v>
      </c>
    </row>
    <row r="28" spans="2:27" x14ac:dyDescent="0.2">
      <c r="B28" s="70" t="s">
        <v>30</v>
      </c>
      <c r="C28" s="91">
        <v>25605</v>
      </c>
      <c r="D28" s="91">
        <v>28186.799999999999</v>
      </c>
      <c r="E28" s="91">
        <v>114814.3</v>
      </c>
      <c r="F28" s="72">
        <v>3759741.41</v>
      </c>
      <c r="G28" s="73">
        <f t="shared" si="2"/>
        <v>32.75</v>
      </c>
      <c r="H28" s="73">
        <v>5.67</v>
      </c>
      <c r="I28" s="83">
        <f t="shared" si="3"/>
        <v>650997.08100000001</v>
      </c>
      <c r="J28" s="83">
        <f t="shared" si="4"/>
        <v>21317733.7947</v>
      </c>
      <c r="K28" s="73">
        <v>5.68</v>
      </c>
      <c r="L28" s="94">
        <f t="shared" si="5"/>
        <v>-9.9999999999997868E-3</v>
      </c>
      <c r="M28" s="100">
        <f t="shared" si="0"/>
        <v>0.10083186877562977</v>
      </c>
      <c r="N28" s="100">
        <f t="shared" si="1"/>
        <v>-1.7605633802816323E-3</v>
      </c>
      <c r="O28" s="100">
        <f>F28/'31032018'!F28-1</f>
        <v>0.13416317515204823</v>
      </c>
      <c r="P28" s="102">
        <f t="shared" si="6"/>
        <v>2581.7999999999993</v>
      </c>
      <c r="Q28" t="s">
        <v>30</v>
      </c>
      <c r="R28">
        <v>12231342281</v>
      </c>
      <c r="S28" s="54">
        <f t="shared" si="7"/>
        <v>9.3868928987745672</v>
      </c>
      <c r="T28" s="54">
        <v>9.43</v>
      </c>
      <c r="U28">
        <v>5.38</v>
      </c>
      <c r="V28" s="70" t="s">
        <v>30</v>
      </c>
      <c r="W28" t="s">
        <v>30</v>
      </c>
      <c r="X28">
        <v>5.38</v>
      </c>
      <c r="Y28">
        <f t="shared" si="8"/>
        <v>617700.93400000001</v>
      </c>
      <c r="Z28" s="65">
        <f t="shared" si="9"/>
        <v>20227408.785799999</v>
      </c>
      <c r="AA28" t="s">
        <v>212</v>
      </c>
    </row>
    <row r="29" spans="2:27" x14ac:dyDescent="0.2">
      <c r="B29" s="70" t="s">
        <v>99</v>
      </c>
      <c r="C29" s="91">
        <v>8094.9</v>
      </c>
      <c r="D29" s="91">
        <v>10547.2</v>
      </c>
      <c r="E29" s="91">
        <v>41138.9</v>
      </c>
      <c r="F29" s="72">
        <v>551408.15</v>
      </c>
      <c r="G29" s="73">
        <f t="shared" si="2"/>
        <v>13.4</v>
      </c>
      <c r="H29" s="73">
        <v>0.95</v>
      </c>
      <c r="I29" s="83">
        <f t="shared" si="3"/>
        <v>39081.955000000002</v>
      </c>
      <c r="J29" s="83">
        <f t="shared" si="4"/>
        <v>523837.74249999999</v>
      </c>
      <c r="K29" s="73">
        <v>1</v>
      </c>
      <c r="L29" s="94">
        <f t="shared" si="5"/>
        <v>-5.0000000000000044E-2</v>
      </c>
      <c r="M29" s="100">
        <f t="shared" si="0"/>
        <v>0.30294382883049842</v>
      </c>
      <c r="N29" s="100">
        <f t="shared" si="1"/>
        <v>-5.0000000000000044E-2</v>
      </c>
      <c r="O29" s="100">
        <f>F29/'31032018'!F29-1</f>
        <v>3.897320440282237E-2</v>
      </c>
      <c r="P29" s="102">
        <f t="shared" si="6"/>
        <v>2452.3000000000011</v>
      </c>
      <c r="Q29" t="s">
        <v>99</v>
      </c>
      <c r="R29">
        <v>426695676</v>
      </c>
      <c r="S29" s="54">
        <f t="shared" si="7"/>
        <v>96.412741712433018</v>
      </c>
      <c r="T29" s="54">
        <v>96.63</v>
      </c>
      <c r="U29">
        <v>0.89</v>
      </c>
      <c r="V29" s="70" t="s">
        <v>99</v>
      </c>
      <c r="W29" t="s">
        <v>99</v>
      </c>
      <c r="X29">
        <v>0.89</v>
      </c>
      <c r="Y29">
        <f t="shared" si="8"/>
        <v>36613.620999999999</v>
      </c>
      <c r="Z29" s="65">
        <f t="shared" si="9"/>
        <v>490753.25350000005</v>
      </c>
      <c r="AA29" t="s">
        <v>99</v>
      </c>
    </row>
    <row r="30" spans="2:27" x14ac:dyDescent="0.2">
      <c r="B30" s="70" t="s">
        <v>100</v>
      </c>
      <c r="C30" s="91">
        <v>47197.1</v>
      </c>
      <c r="D30" s="91">
        <v>70924.2</v>
      </c>
      <c r="E30" s="91">
        <v>241993.90000000002</v>
      </c>
      <c r="F30" s="72">
        <v>1560202.26</v>
      </c>
      <c r="G30" s="73">
        <f t="shared" si="2"/>
        <v>6.45</v>
      </c>
      <c r="H30" s="73">
        <v>0.78</v>
      </c>
      <c r="I30" s="83">
        <f t="shared" si="3"/>
        <v>188755.24200000003</v>
      </c>
      <c r="J30" s="83">
        <f t="shared" si="4"/>
        <v>1216957.7628000001</v>
      </c>
      <c r="K30" s="73">
        <v>0.82</v>
      </c>
      <c r="L30" s="94">
        <f t="shared" si="5"/>
        <v>-3.9999999999999925E-2</v>
      </c>
      <c r="M30" s="100">
        <f t="shared" si="0"/>
        <v>0.50272368429416203</v>
      </c>
      <c r="N30" s="100">
        <f t="shared" si="1"/>
        <v>-4.8780487804877981E-2</v>
      </c>
      <c r="O30" s="100">
        <f>F30/'31032018'!F30-1</f>
        <v>-7.7121931364624752E-2</v>
      </c>
      <c r="P30" s="102">
        <f t="shared" si="6"/>
        <v>23727.1</v>
      </c>
      <c r="Q30" t="s">
        <v>100</v>
      </c>
      <c r="R30">
        <v>9711809928</v>
      </c>
      <c r="S30" s="54">
        <f t="shared" si="7"/>
        <v>24.917487244299373</v>
      </c>
      <c r="T30" s="54">
        <v>24.466972999999999</v>
      </c>
      <c r="U30">
        <v>0.79</v>
      </c>
      <c r="V30" s="70" t="s">
        <v>100</v>
      </c>
      <c r="W30" t="s">
        <v>199</v>
      </c>
      <c r="X30">
        <v>0.79</v>
      </c>
      <c r="Y30">
        <f t="shared" si="8"/>
        <v>191175.18100000004</v>
      </c>
      <c r="Z30" s="65">
        <f t="shared" si="9"/>
        <v>1232559.7854000002</v>
      </c>
      <c r="AA30" t="s">
        <v>199</v>
      </c>
    </row>
    <row r="31" spans="2:27" x14ac:dyDescent="0.2">
      <c r="B31" s="70" t="s">
        <v>32</v>
      </c>
      <c r="C31" s="91">
        <v>8365.5</v>
      </c>
      <c r="D31" s="91">
        <v>10357.200000000001</v>
      </c>
      <c r="E31" s="91">
        <v>38051.600000000006</v>
      </c>
      <c r="F31" s="72">
        <v>1200448.73</v>
      </c>
      <c r="G31" s="73">
        <f t="shared" si="2"/>
        <v>31.55</v>
      </c>
      <c r="H31" s="73">
        <v>2.27</v>
      </c>
      <c r="I31" s="83">
        <f t="shared" si="3"/>
        <v>86377.132000000012</v>
      </c>
      <c r="J31" s="83">
        <f t="shared" si="4"/>
        <v>2725018.6170999999</v>
      </c>
      <c r="K31" s="73">
        <v>2.29</v>
      </c>
      <c r="L31" s="94">
        <f t="shared" si="5"/>
        <v>-2.0000000000000018E-2</v>
      </c>
      <c r="M31" s="100">
        <f t="shared" si="0"/>
        <v>0.23808499193114585</v>
      </c>
      <c r="N31" s="100">
        <f t="shared" si="1"/>
        <v>-8.733624454148492E-3</v>
      </c>
      <c r="O31" s="100">
        <f>F31/'31032018'!F31-1</f>
        <v>2.4609849588446364E-2</v>
      </c>
      <c r="P31" s="102">
        <f t="shared" si="6"/>
        <v>1991.7000000000007</v>
      </c>
      <c r="Q31" t="s">
        <v>32</v>
      </c>
      <c r="R31">
        <v>600913909</v>
      </c>
      <c r="S31" s="54">
        <f t="shared" si="7"/>
        <v>63.322881081789049</v>
      </c>
      <c r="T31" s="54">
        <v>63.45</v>
      </c>
      <c r="U31">
        <v>2.33</v>
      </c>
      <c r="V31" s="70" t="s">
        <v>32</v>
      </c>
      <c r="W31" t="s">
        <v>200</v>
      </c>
      <c r="X31">
        <v>2.33</v>
      </c>
      <c r="Y31">
        <f t="shared" si="8"/>
        <v>88660.228000000017</v>
      </c>
      <c r="Z31" s="65">
        <f t="shared" si="9"/>
        <v>2797045.5408999999</v>
      </c>
      <c r="AA31" t="s">
        <v>200</v>
      </c>
    </row>
    <row r="32" spans="2:27" x14ac:dyDescent="0.2">
      <c r="B32" s="70" t="s">
        <v>33</v>
      </c>
      <c r="C32" s="91">
        <v>34830</v>
      </c>
      <c r="D32" s="91">
        <v>36120</v>
      </c>
      <c r="E32" s="91">
        <v>161570</v>
      </c>
      <c r="F32" s="72">
        <v>3076397.87</v>
      </c>
      <c r="G32" s="73">
        <f t="shared" si="2"/>
        <v>19.04</v>
      </c>
      <c r="H32" s="73">
        <v>5.78</v>
      </c>
      <c r="I32" s="83">
        <f t="shared" si="3"/>
        <v>933874.60000000009</v>
      </c>
      <c r="J32" s="83">
        <f t="shared" si="4"/>
        <v>17781579.6886</v>
      </c>
      <c r="K32" s="73">
        <v>5.39</v>
      </c>
      <c r="L32" s="94">
        <f t="shared" si="5"/>
        <v>0.39000000000000057</v>
      </c>
      <c r="M32" s="100">
        <f t="shared" si="0"/>
        <v>3.7037037037036979E-2</v>
      </c>
      <c r="N32" s="100">
        <f t="shared" si="1"/>
        <v>7.235621521335811E-2</v>
      </c>
      <c r="O32" s="100">
        <f>F32/'31032018'!F32-1</f>
        <v>0.14342258968700206</v>
      </c>
      <c r="P32" s="102">
        <f t="shared" si="6"/>
        <v>1290</v>
      </c>
      <c r="Q32" t="s">
        <v>33</v>
      </c>
      <c r="R32">
        <v>2184191490</v>
      </c>
      <c r="S32" s="54">
        <f t="shared" si="7"/>
        <v>73.972451930027432</v>
      </c>
      <c r="T32" s="54">
        <v>36.225000000000001</v>
      </c>
      <c r="U32">
        <v>5.87</v>
      </c>
      <c r="V32" s="70" t="s">
        <v>33</v>
      </c>
      <c r="W32" t="s">
        <v>33</v>
      </c>
      <c r="X32">
        <v>5.87</v>
      </c>
      <c r="Y32">
        <f t="shared" si="8"/>
        <v>948415.9</v>
      </c>
      <c r="Z32" s="65">
        <f t="shared" si="9"/>
        <v>18058455.4969</v>
      </c>
      <c r="AA32" t="s">
        <v>33</v>
      </c>
    </row>
    <row r="33" spans="2:27" x14ac:dyDescent="0.2">
      <c r="B33" s="70" t="s">
        <v>34</v>
      </c>
      <c r="C33" s="91">
        <v>13468.2</v>
      </c>
      <c r="D33" s="91">
        <v>15744.8</v>
      </c>
      <c r="E33" s="91">
        <v>64286.399999999994</v>
      </c>
      <c r="F33" s="72">
        <v>2463540.5299999998</v>
      </c>
      <c r="G33" s="73">
        <f t="shared" si="2"/>
        <v>38.32</v>
      </c>
      <c r="H33" s="73">
        <v>3.89</v>
      </c>
      <c r="I33" s="83">
        <f t="shared" si="3"/>
        <v>250074.09599999999</v>
      </c>
      <c r="J33" s="83">
        <f t="shared" si="4"/>
        <v>9583172.6616999991</v>
      </c>
      <c r="K33" s="73">
        <v>3.82</v>
      </c>
      <c r="L33" s="94">
        <f t="shared" si="5"/>
        <v>7.0000000000000284E-2</v>
      </c>
      <c r="M33" s="100">
        <f t="shared" si="0"/>
        <v>0.16903520886235723</v>
      </c>
      <c r="N33" s="100">
        <f t="shared" si="1"/>
        <v>1.832460732984309E-2</v>
      </c>
      <c r="O33" s="100">
        <f>F33/'31032018'!F33-1</f>
        <v>-3.2328962706002273E-2</v>
      </c>
      <c r="P33" s="102">
        <f t="shared" si="6"/>
        <v>2276.5999999999985</v>
      </c>
      <c r="Q33" t="s">
        <v>34</v>
      </c>
      <c r="R33">
        <v>1906580596</v>
      </c>
      <c r="S33" s="54">
        <f t="shared" si="7"/>
        <v>33.718165460653829</v>
      </c>
      <c r="T33" s="54">
        <v>33.75</v>
      </c>
      <c r="U33">
        <v>4.24</v>
      </c>
      <c r="V33" s="70" t="s">
        <v>34</v>
      </c>
      <c r="W33" t="s">
        <v>34</v>
      </c>
      <c r="X33">
        <v>4.24</v>
      </c>
      <c r="Y33">
        <f t="shared" si="8"/>
        <v>272574.33600000001</v>
      </c>
      <c r="Z33" s="65">
        <f t="shared" si="9"/>
        <v>10445411.847199999</v>
      </c>
      <c r="AA33" t="s">
        <v>34</v>
      </c>
    </row>
    <row r="34" spans="2:27" x14ac:dyDescent="0.2">
      <c r="B34" s="70" t="s">
        <v>35</v>
      </c>
      <c r="C34" s="91">
        <v>8925.4</v>
      </c>
      <c r="D34" s="91">
        <v>12150</v>
      </c>
      <c r="E34" s="91">
        <v>76923.3</v>
      </c>
      <c r="F34" s="72">
        <v>1757215.5</v>
      </c>
      <c r="G34" s="73">
        <f t="shared" si="2"/>
        <v>22.84</v>
      </c>
      <c r="H34" s="73">
        <v>3.58</v>
      </c>
      <c r="I34" s="83">
        <f t="shared" si="3"/>
        <v>275385.41399999999</v>
      </c>
      <c r="J34" s="83">
        <f t="shared" si="4"/>
        <v>6290831.4900000002</v>
      </c>
      <c r="K34" s="73">
        <v>4.09</v>
      </c>
      <c r="L34" s="94">
        <f t="shared" si="5"/>
        <v>-0.50999999999999979</v>
      </c>
      <c r="M34" s="100">
        <f t="shared" si="0"/>
        <v>0.36128352790911333</v>
      </c>
      <c r="N34" s="100">
        <f t="shared" si="1"/>
        <v>-0.12469437652811732</v>
      </c>
      <c r="O34" s="100">
        <f>F34/'31032018'!F34-1</f>
        <v>-8.4290011758369254E-2</v>
      </c>
      <c r="P34" s="102">
        <f t="shared" si="6"/>
        <v>3224.6000000000004</v>
      </c>
      <c r="Q34" t="s">
        <v>35</v>
      </c>
      <c r="R34">
        <v>1401987036</v>
      </c>
      <c r="S34" s="54">
        <f t="shared" si="7"/>
        <v>54.867340442369112</v>
      </c>
      <c r="T34" s="54">
        <v>54.910000000000004</v>
      </c>
      <c r="U34">
        <v>3.72</v>
      </c>
      <c r="V34" s="70" t="s">
        <v>35</v>
      </c>
      <c r="W34" t="s">
        <v>35</v>
      </c>
      <c r="X34">
        <v>3.72</v>
      </c>
      <c r="Y34">
        <f t="shared" si="8"/>
        <v>286154.67600000004</v>
      </c>
      <c r="Z34" s="65">
        <f t="shared" si="9"/>
        <v>6536841.6600000001</v>
      </c>
      <c r="AA34" t="s">
        <v>35</v>
      </c>
    </row>
    <row r="35" spans="2:27" x14ac:dyDescent="0.2">
      <c r="B35" s="70" t="s">
        <v>36</v>
      </c>
      <c r="C35" s="91">
        <v>3580.6</v>
      </c>
      <c r="D35" s="91">
        <v>2027.6</v>
      </c>
      <c r="E35" s="91">
        <v>959.60000000000082</v>
      </c>
      <c r="F35" s="72">
        <v>377378.4</v>
      </c>
      <c r="G35" s="73">
        <f t="shared" si="2"/>
        <v>393.27</v>
      </c>
      <c r="H35" s="73">
        <v>0.44</v>
      </c>
      <c r="I35" s="83">
        <f t="shared" si="3"/>
        <v>422.22400000000039</v>
      </c>
      <c r="J35" s="83">
        <f t="shared" si="4"/>
        <v>166046.49600000001</v>
      </c>
      <c r="K35" s="73">
        <v>0.46</v>
      </c>
      <c r="L35" s="94">
        <f t="shared" si="5"/>
        <v>-2.0000000000000018E-2</v>
      </c>
      <c r="M35" s="100">
        <f t="shared" si="0"/>
        <v>-0.43372619114114952</v>
      </c>
      <c r="N35" s="100">
        <f t="shared" si="1"/>
        <v>-4.3478260869565299E-2</v>
      </c>
      <c r="O35" s="100">
        <f>F35/'31032018'!F35-1</f>
        <v>8.5163808583976097E-2</v>
      </c>
      <c r="P35" s="102">
        <f t="shared" si="6"/>
        <v>-1553</v>
      </c>
      <c r="Q35" t="s">
        <v>36</v>
      </c>
      <c r="R35">
        <v>452171069</v>
      </c>
      <c r="S35" s="54">
        <f t="shared" si="7"/>
        <v>2.1222056557537097</v>
      </c>
      <c r="T35" s="54">
        <v>2.1288790000000013</v>
      </c>
      <c r="U35">
        <v>0.51</v>
      </c>
      <c r="V35" s="70" t="s">
        <v>36</v>
      </c>
      <c r="W35" t="s">
        <v>36</v>
      </c>
      <c r="X35">
        <v>0.51</v>
      </c>
      <c r="Y35">
        <f t="shared" si="8"/>
        <v>489.39600000000041</v>
      </c>
      <c r="Z35" s="65">
        <f t="shared" si="9"/>
        <v>192462.98400000003</v>
      </c>
      <c r="AA35" t="s">
        <v>36</v>
      </c>
    </row>
    <row r="36" spans="2:27" x14ac:dyDescent="0.2">
      <c r="B36" s="70" t="s">
        <v>37</v>
      </c>
      <c r="C36" s="91">
        <v>8590</v>
      </c>
      <c r="D36" s="91">
        <v>12572.2</v>
      </c>
      <c r="E36" s="91">
        <v>79086.099999999991</v>
      </c>
      <c r="F36" s="72">
        <v>1182586.9099999999</v>
      </c>
      <c r="G36" s="73">
        <f t="shared" si="2"/>
        <v>14.95</v>
      </c>
      <c r="H36" s="73">
        <v>1.95</v>
      </c>
      <c r="I36" s="83">
        <f t="shared" si="3"/>
        <v>154217.89499999999</v>
      </c>
      <c r="J36" s="83">
        <f t="shared" si="4"/>
        <v>2306044.4745</v>
      </c>
      <c r="K36" s="73">
        <v>1.93</v>
      </c>
      <c r="L36" s="94">
        <f t="shared" si="5"/>
        <v>2.0000000000000018E-2</v>
      </c>
      <c r="M36" s="100">
        <f t="shared" si="0"/>
        <v>0.46358556461001177</v>
      </c>
      <c r="N36" s="100">
        <f t="shared" si="1"/>
        <v>1.0362694300518172E-2</v>
      </c>
      <c r="O36" s="100">
        <f>F36/'31032018'!F36-1</f>
        <v>3.0355546125675703E-2</v>
      </c>
      <c r="P36" s="102">
        <f t="shared" si="6"/>
        <v>3982.2000000000007</v>
      </c>
      <c r="Q36" t="s">
        <v>37</v>
      </c>
      <c r="R36">
        <v>1243192544</v>
      </c>
      <c r="S36" s="54">
        <f t="shared" si="7"/>
        <v>63.615326830660266</v>
      </c>
      <c r="T36" s="54">
        <v>40.589999999999996</v>
      </c>
      <c r="U36">
        <v>1.98</v>
      </c>
      <c r="V36" s="70" t="s">
        <v>37</v>
      </c>
      <c r="W36" t="s">
        <v>37</v>
      </c>
      <c r="X36">
        <v>1.98</v>
      </c>
      <c r="Y36">
        <f t="shared" si="8"/>
        <v>156590.47799999997</v>
      </c>
      <c r="Z36" s="65">
        <f t="shared" si="9"/>
        <v>2341522.0817999998</v>
      </c>
      <c r="AA36" t="s">
        <v>37</v>
      </c>
    </row>
    <row r="37" spans="2:27" x14ac:dyDescent="0.2">
      <c r="B37" s="70" t="s">
        <v>38</v>
      </c>
      <c r="C37" s="91">
        <v>15564</v>
      </c>
      <c r="D37" s="91">
        <v>19753</v>
      </c>
      <c r="E37" s="91">
        <v>81407</v>
      </c>
      <c r="F37" s="72">
        <v>2758361</v>
      </c>
      <c r="G37" s="73">
        <f t="shared" si="2"/>
        <v>33.880000000000003</v>
      </c>
      <c r="H37" s="73">
        <v>2.82</v>
      </c>
      <c r="I37" s="83">
        <f t="shared" si="3"/>
        <v>229567.74</v>
      </c>
      <c r="J37" s="83">
        <f t="shared" si="4"/>
        <v>7778578.0199999996</v>
      </c>
      <c r="K37" s="73">
        <v>2.77</v>
      </c>
      <c r="L37" s="94">
        <f t="shared" si="5"/>
        <v>4.9999999999999822E-2</v>
      </c>
      <c r="M37" s="100">
        <f t="shared" si="0"/>
        <v>0.26914674890773571</v>
      </c>
      <c r="N37" s="100">
        <f t="shared" si="1"/>
        <v>1.8050541516245522E-2</v>
      </c>
      <c r="O37" s="100">
        <f>F37/'31032018'!F37-1</f>
        <v>6.9721740631430551E-2</v>
      </c>
      <c r="P37" s="102">
        <f t="shared" si="6"/>
        <v>4189</v>
      </c>
      <c r="Q37" t="s">
        <v>38</v>
      </c>
      <c r="R37">
        <v>302080060</v>
      </c>
      <c r="S37" s="54">
        <f t="shared" si="7"/>
        <v>269.48816151585777</v>
      </c>
      <c r="T37" s="54">
        <v>269.49</v>
      </c>
      <c r="U37">
        <v>2.77</v>
      </c>
      <c r="V37" s="70" t="s">
        <v>38</v>
      </c>
      <c r="W37" t="s">
        <v>38</v>
      </c>
      <c r="X37">
        <v>2.77</v>
      </c>
      <c r="Y37">
        <f t="shared" si="8"/>
        <v>225497.39</v>
      </c>
      <c r="Z37" s="65">
        <f t="shared" si="9"/>
        <v>7640659.9699999997</v>
      </c>
      <c r="AA37" t="s">
        <v>38</v>
      </c>
    </row>
    <row r="38" spans="2:27" x14ac:dyDescent="0.2">
      <c r="B38" s="70" t="s">
        <v>39</v>
      </c>
      <c r="C38" s="91">
        <v>26181.7</v>
      </c>
      <c r="D38" s="91">
        <v>25881.4</v>
      </c>
      <c r="E38" s="91">
        <v>103131.4</v>
      </c>
      <c r="F38" s="72">
        <v>1293919.5</v>
      </c>
      <c r="G38" s="73">
        <f t="shared" si="2"/>
        <v>12.55</v>
      </c>
      <c r="H38" s="73">
        <v>1.08</v>
      </c>
      <c r="I38" s="83">
        <f t="shared" si="3"/>
        <v>111381.912</v>
      </c>
      <c r="J38" s="83">
        <f t="shared" si="4"/>
        <v>1397433.06</v>
      </c>
      <c r="K38" s="73">
        <v>1.28</v>
      </c>
      <c r="L38" s="94">
        <f t="shared" si="5"/>
        <v>-0.19999999999999996</v>
      </c>
      <c r="M38" s="100">
        <f t="shared" si="0"/>
        <v>-1.146984344026547E-2</v>
      </c>
      <c r="N38" s="100">
        <f t="shared" si="1"/>
        <v>-0.15625</v>
      </c>
      <c r="O38" s="100">
        <f>F38/'31032018'!F38-1</f>
        <v>-6.1733931331706016E-2</v>
      </c>
      <c r="P38" s="102">
        <f t="shared" si="6"/>
        <v>-300.29999999999927</v>
      </c>
      <c r="Q38" t="s">
        <v>39</v>
      </c>
      <c r="R38">
        <v>8245464400</v>
      </c>
      <c r="S38" s="54">
        <f t="shared" si="7"/>
        <v>12.507652085672698</v>
      </c>
      <c r="T38" s="54">
        <v>12.490000000000002</v>
      </c>
      <c r="U38">
        <v>1.18</v>
      </c>
      <c r="V38" s="70" t="s">
        <v>39</v>
      </c>
      <c r="W38" t="s">
        <v>201</v>
      </c>
      <c r="X38">
        <v>1.18</v>
      </c>
      <c r="Y38">
        <f t="shared" si="8"/>
        <v>121695.05199999998</v>
      </c>
      <c r="Z38" s="65">
        <f t="shared" si="9"/>
        <v>1526825.01</v>
      </c>
      <c r="AA38" t="s">
        <v>201</v>
      </c>
    </row>
    <row r="39" spans="2:27" x14ac:dyDescent="0.2">
      <c r="B39" s="70" t="s">
        <v>40</v>
      </c>
      <c r="C39" s="91">
        <v>38847.300000000003</v>
      </c>
      <c r="D39" s="91">
        <v>61438.8</v>
      </c>
      <c r="E39" s="91">
        <v>222044.09999999998</v>
      </c>
      <c r="F39" s="72">
        <v>2134167.0099999998</v>
      </c>
      <c r="G39" s="73">
        <f t="shared" si="2"/>
        <v>9.61</v>
      </c>
      <c r="H39" s="73">
        <v>1.04</v>
      </c>
      <c r="I39" s="83">
        <f t="shared" si="3"/>
        <v>230925.86399999997</v>
      </c>
      <c r="J39" s="83">
        <f t="shared" si="4"/>
        <v>2219533.6903999997</v>
      </c>
      <c r="K39" s="73">
        <v>1.21</v>
      </c>
      <c r="L39" s="94">
        <f t="shared" si="5"/>
        <v>-0.16999999999999993</v>
      </c>
      <c r="M39" s="100">
        <f t="shared" si="0"/>
        <v>0.58154620784456057</v>
      </c>
      <c r="N39" s="100">
        <f t="shared" si="1"/>
        <v>-0.14049586776859502</v>
      </c>
      <c r="O39" s="100">
        <f>F39/'31032018'!F39-1</f>
        <v>-6.3757917623636806E-2</v>
      </c>
      <c r="P39" s="102">
        <f t="shared" si="6"/>
        <v>22591.5</v>
      </c>
      <c r="Q39" t="s">
        <v>40</v>
      </c>
      <c r="R39">
        <v>12833235180</v>
      </c>
      <c r="S39" s="54">
        <f t="shared" si="7"/>
        <v>17.302269995491503</v>
      </c>
      <c r="T39" s="54">
        <v>17.309999999999999</v>
      </c>
      <c r="U39">
        <v>1.06</v>
      </c>
      <c r="V39" s="70" t="s">
        <v>40</v>
      </c>
      <c r="W39" t="s">
        <v>202</v>
      </c>
      <c r="X39">
        <v>1.06</v>
      </c>
      <c r="Y39">
        <f t="shared" si="8"/>
        <v>235366.74599999998</v>
      </c>
      <c r="Z39" s="65">
        <f t="shared" si="9"/>
        <v>2262217.0305999997</v>
      </c>
      <c r="AA39" t="s">
        <v>202</v>
      </c>
    </row>
    <row r="40" spans="2:27" x14ac:dyDescent="0.2">
      <c r="B40" s="70" t="s">
        <v>41</v>
      </c>
      <c r="C40" s="91">
        <v>20524.099999999999</v>
      </c>
      <c r="D40" s="91">
        <v>22405.4</v>
      </c>
      <c r="E40" s="91">
        <v>84270.9</v>
      </c>
      <c r="F40" s="72">
        <v>981184.64</v>
      </c>
      <c r="G40" s="73">
        <f t="shared" si="2"/>
        <v>11.64</v>
      </c>
      <c r="H40" s="73">
        <v>0.91</v>
      </c>
      <c r="I40" s="83">
        <f t="shared" si="3"/>
        <v>76686.519</v>
      </c>
      <c r="J40" s="83">
        <f t="shared" si="4"/>
        <v>892878.02240000002</v>
      </c>
      <c r="K40" s="73">
        <v>1.1100000000000001</v>
      </c>
      <c r="L40" s="94">
        <f t="shared" si="5"/>
        <v>-0.20000000000000007</v>
      </c>
      <c r="M40" s="100">
        <f t="shared" si="0"/>
        <v>9.16629718233688E-2</v>
      </c>
      <c r="N40" s="100">
        <f t="shared" si="1"/>
        <v>-0.18018018018018023</v>
      </c>
      <c r="O40" s="100">
        <f>F40/'31032018'!F40-1</f>
        <v>-0.10348947878819892</v>
      </c>
      <c r="P40" s="102">
        <f t="shared" si="6"/>
        <v>1881.3000000000029</v>
      </c>
      <c r="Q40" t="s">
        <v>41</v>
      </c>
      <c r="R40">
        <v>5231589648</v>
      </c>
      <c r="S40" s="54">
        <f t="shared" si="7"/>
        <v>16.108086770952337</v>
      </c>
      <c r="T40" s="54">
        <v>16.112850000000002</v>
      </c>
      <c r="U40">
        <v>0.99</v>
      </c>
      <c r="V40" s="70" t="s">
        <v>41</v>
      </c>
      <c r="W40" t="s">
        <v>203</v>
      </c>
      <c r="X40">
        <v>0.99</v>
      </c>
      <c r="Y40">
        <f t="shared" si="8"/>
        <v>83428.190999999992</v>
      </c>
      <c r="Z40" s="65">
        <f t="shared" si="9"/>
        <v>971372.79359999998</v>
      </c>
      <c r="AA40" t="s">
        <v>213</v>
      </c>
    </row>
    <row r="41" spans="2:27" x14ac:dyDescent="0.2">
      <c r="B41" s="70" t="s">
        <v>42</v>
      </c>
      <c r="C41" s="91">
        <v>91080</v>
      </c>
      <c r="D41" s="91">
        <v>94590</v>
      </c>
      <c r="E41" s="91">
        <v>364260</v>
      </c>
      <c r="F41" s="72">
        <v>7673467.9900000002</v>
      </c>
      <c r="G41" s="73">
        <f t="shared" si="2"/>
        <v>21.07</v>
      </c>
      <c r="H41" s="73">
        <v>9.2899999999999991</v>
      </c>
      <c r="I41" s="83">
        <f t="shared" si="3"/>
        <v>3383975.4</v>
      </c>
      <c r="J41" s="83">
        <f t="shared" si="4"/>
        <v>71286517.627099991</v>
      </c>
      <c r="K41" s="73">
        <v>7.86</v>
      </c>
      <c r="L41" s="94">
        <f t="shared" si="5"/>
        <v>1.4299999999999988</v>
      </c>
      <c r="M41" s="100">
        <f t="shared" si="0"/>
        <v>3.8537549407114735E-2</v>
      </c>
      <c r="N41" s="100">
        <f>H41/K41-1</f>
        <v>0.18193384223918563</v>
      </c>
      <c r="O41" s="100">
        <f>F41/'31032018'!F41-1</f>
        <v>0.31453445516247669</v>
      </c>
      <c r="P41" s="102">
        <f t="shared" si="6"/>
        <v>3510</v>
      </c>
      <c r="Q41" t="s">
        <v>42</v>
      </c>
      <c r="R41">
        <v>6338398151</v>
      </c>
      <c r="S41" s="54">
        <f t="shared" si="7"/>
        <v>57.468778597086271</v>
      </c>
      <c r="T41" s="54">
        <v>61.55</v>
      </c>
      <c r="U41">
        <v>8.08</v>
      </c>
      <c r="V41" s="70" t="s">
        <v>42</v>
      </c>
      <c r="W41" t="s">
        <v>42</v>
      </c>
      <c r="X41">
        <v>8.08</v>
      </c>
      <c r="Y41">
        <f t="shared" si="8"/>
        <v>2943220.8</v>
      </c>
      <c r="Z41" s="65">
        <f t="shared" si="9"/>
        <v>62001621.359200001</v>
      </c>
      <c r="AA41" t="s">
        <v>42</v>
      </c>
    </row>
    <row r="42" spans="2:27" x14ac:dyDescent="0.2">
      <c r="B42" s="70" t="s">
        <v>43</v>
      </c>
      <c r="C42" s="91">
        <v>30318.799999999999</v>
      </c>
      <c r="D42" s="91">
        <v>-42304.4</v>
      </c>
      <c r="E42" s="91">
        <v>-118186.1</v>
      </c>
      <c r="F42" s="72">
        <v>2630968.41</v>
      </c>
      <c r="G42" s="93" t="s">
        <v>169</v>
      </c>
      <c r="H42" s="73">
        <v>2.4500000000000002</v>
      </c>
      <c r="I42" s="83">
        <f t="shared" si="3"/>
        <v>-289555.94500000001</v>
      </c>
      <c r="J42" s="83">
        <f t="shared" si="4"/>
        <v>6445872.6045000013</v>
      </c>
      <c r="K42" s="73">
        <v>2.16</v>
      </c>
      <c r="L42" s="94">
        <f t="shared" si="5"/>
        <v>0.29000000000000004</v>
      </c>
      <c r="M42" s="100">
        <f t="shared" si="0"/>
        <v>-2.395319075952874</v>
      </c>
      <c r="N42" s="100">
        <f t="shared" ref="N42:N54" si="10">H42/K42-1</f>
        <v>0.1342592592592593</v>
      </c>
      <c r="O42" s="100">
        <f>F42/'31032018'!F42-1</f>
        <v>9.4385151503470599E-2</v>
      </c>
      <c r="P42" s="102">
        <f t="shared" si="6"/>
        <v>-72623.199999999997</v>
      </c>
      <c r="Q42" t="s">
        <v>43</v>
      </c>
      <c r="R42">
        <v>8924587534</v>
      </c>
      <c r="S42" s="54">
        <f t="shared" si="7"/>
        <v>-13.242752065543247</v>
      </c>
      <c r="T42" s="54">
        <v>-13.977501</v>
      </c>
      <c r="U42">
        <v>2.2999999999999998</v>
      </c>
      <c r="V42" s="70" t="s">
        <v>43</v>
      </c>
      <c r="W42" t="s">
        <v>204</v>
      </c>
      <c r="X42">
        <v>2.2999999999999998</v>
      </c>
      <c r="Y42">
        <f t="shared" si="8"/>
        <v>-271828.02999999997</v>
      </c>
      <c r="Z42" s="65">
        <f t="shared" si="9"/>
        <v>6051227.3429999994</v>
      </c>
      <c r="AA42" t="s">
        <v>43</v>
      </c>
    </row>
    <row r="43" spans="2:27" x14ac:dyDescent="0.2">
      <c r="B43" s="70" t="s">
        <v>44</v>
      </c>
      <c r="C43" s="91">
        <v>-4249.2</v>
      </c>
      <c r="D43" s="91">
        <v>9825.1</v>
      </c>
      <c r="E43" s="91">
        <v>35689.800000000003</v>
      </c>
      <c r="F43" s="72">
        <v>1443733.64</v>
      </c>
      <c r="G43" s="73">
        <f t="shared" si="2"/>
        <v>40.450000000000003</v>
      </c>
      <c r="H43" s="73">
        <v>1.4</v>
      </c>
      <c r="I43" s="83">
        <f t="shared" si="3"/>
        <v>49965.72</v>
      </c>
      <c r="J43" s="83">
        <f t="shared" si="4"/>
        <v>2021227.0959999997</v>
      </c>
      <c r="K43" s="73">
        <v>1.38</v>
      </c>
      <c r="L43" s="94">
        <f t="shared" si="5"/>
        <v>2.0000000000000018E-2</v>
      </c>
      <c r="M43" s="100" t="s">
        <v>169</v>
      </c>
      <c r="N43" s="100">
        <f t="shared" si="10"/>
        <v>1.449275362318847E-2</v>
      </c>
      <c r="O43" s="100">
        <f>F43/'31032018'!F43-1</f>
        <v>0.2529412690240187</v>
      </c>
      <c r="P43" s="102">
        <f t="shared" si="6"/>
        <v>14074.3</v>
      </c>
      <c r="Q43" t="s">
        <v>44</v>
      </c>
      <c r="R43">
        <v>2399324674</v>
      </c>
      <c r="S43" s="54">
        <f t="shared" si="7"/>
        <v>14.874935596148504</v>
      </c>
      <c r="T43" s="54">
        <v>14.845590999999999</v>
      </c>
      <c r="U43">
        <v>1.47</v>
      </c>
      <c r="V43" s="70" t="s">
        <v>44</v>
      </c>
      <c r="W43" t="s">
        <v>205</v>
      </c>
      <c r="X43">
        <v>1.47</v>
      </c>
      <c r="Y43">
        <f t="shared" si="8"/>
        <v>52464.006000000001</v>
      </c>
      <c r="Z43" s="65">
        <f t="shared" si="9"/>
        <v>2122288.4507999998</v>
      </c>
      <c r="AA43" t="s">
        <v>205</v>
      </c>
    </row>
    <row r="44" spans="2:27" x14ac:dyDescent="0.2">
      <c r="B44" s="70" t="s">
        <v>45</v>
      </c>
      <c r="C44" s="91">
        <v>59450</v>
      </c>
      <c r="D44" s="91">
        <v>73400</v>
      </c>
      <c r="E44" s="91">
        <v>272210</v>
      </c>
      <c r="F44" s="72">
        <v>7666338.9400000004</v>
      </c>
      <c r="G44" s="73">
        <f t="shared" si="2"/>
        <v>28.16</v>
      </c>
      <c r="H44" s="73">
        <v>4.6399999999999997</v>
      </c>
      <c r="I44" s="83">
        <f t="shared" si="3"/>
        <v>1263054.3999999999</v>
      </c>
      <c r="J44" s="83">
        <f t="shared" si="4"/>
        <v>35571812.681599997</v>
      </c>
      <c r="K44" s="73">
        <v>4.16</v>
      </c>
      <c r="L44" s="94">
        <f t="shared" si="5"/>
        <v>0.47999999999999954</v>
      </c>
      <c r="M44" s="100">
        <f>D44/C44-1</f>
        <v>0.2346509671993271</v>
      </c>
      <c r="N44" s="100">
        <f t="shared" si="10"/>
        <v>0.1153846153846152</v>
      </c>
      <c r="O44" s="100">
        <f>F44/'31032018'!F44-1</f>
        <v>0.14887330124203202</v>
      </c>
      <c r="P44" s="102">
        <f t="shared" si="6"/>
        <v>13950</v>
      </c>
      <c r="Q44" t="s">
        <v>45</v>
      </c>
      <c r="R44">
        <v>3828575182</v>
      </c>
      <c r="S44" s="54">
        <f t="shared" si="7"/>
        <v>71.09955716157593</v>
      </c>
      <c r="T44" s="54">
        <v>71.098884999999996</v>
      </c>
      <c r="U44">
        <v>4.68</v>
      </c>
      <c r="V44" s="70" t="s">
        <v>45</v>
      </c>
      <c r="W44" t="s">
        <v>45</v>
      </c>
      <c r="X44">
        <v>4.68</v>
      </c>
      <c r="Y44">
        <f t="shared" si="8"/>
        <v>1273942.7999999998</v>
      </c>
      <c r="Z44" s="65">
        <f t="shared" si="9"/>
        <v>35878466.239200003</v>
      </c>
      <c r="AA44" t="s">
        <v>45</v>
      </c>
    </row>
    <row r="45" spans="2:27" x14ac:dyDescent="0.2">
      <c r="B45" s="70" t="s">
        <v>47</v>
      </c>
      <c r="C45" s="91">
        <v>31822.6</v>
      </c>
      <c r="D45" s="91">
        <v>-19023.7</v>
      </c>
      <c r="E45" s="91">
        <v>39042.800000000003</v>
      </c>
      <c r="F45" s="72">
        <v>718227.99</v>
      </c>
      <c r="G45" s="73">
        <f t="shared" si="2"/>
        <v>18.399999999999999</v>
      </c>
      <c r="H45" s="73">
        <v>1.0900000000000001</v>
      </c>
      <c r="I45" s="83">
        <f t="shared" si="3"/>
        <v>42556.652000000009</v>
      </c>
      <c r="J45" s="83">
        <f t="shared" si="4"/>
        <v>782868.50910000002</v>
      </c>
      <c r="K45" s="73">
        <v>1.49</v>
      </c>
      <c r="L45" s="94">
        <f t="shared" si="5"/>
        <v>-0.39999999999999991</v>
      </c>
      <c r="M45" s="100" t="s">
        <v>169</v>
      </c>
      <c r="N45" s="100">
        <f t="shared" si="10"/>
        <v>-0.26845637583892612</v>
      </c>
      <c r="O45" s="100">
        <f>F45/'31032018'!F45-1</f>
        <v>-0.1200919719202912</v>
      </c>
      <c r="P45" s="102">
        <f t="shared" si="6"/>
        <v>-50846.3</v>
      </c>
      <c r="Q45" t="s">
        <v>47</v>
      </c>
      <c r="R45">
        <v>2887348694</v>
      </c>
      <c r="S45" s="54">
        <f t="shared" si="7"/>
        <v>13.522024576086759</v>
      </c>
      <c r="T45" s="54">
        <v>11.449999999999998</v>
      </c>
      <c r="U45">
        <v>1.18</v>
      </c>
      <c r="V45" s="70" t="s">
        <v>47</v>
      </c>
      <c r="W45" t="s">
        <v>47</v>
      </c>
      <c r="X45">
        <v>1.18</v>
      </c>
      <c r="Y45">
        <f t="shared" si="8"/>
        <v>46070.504000000001</v>
      </c>
      <c r="Z45" s="65">
        <f t="shared" si="9"/>
        <v>847509.02819999994</v>
      </c>
      <c r="AA45" t="s">
        <v>47</v>
      </c>
    </row>
    <row r="46" spans="2:27" x14ac:dyDescent="0.2">
      <c r="B46" s="70" t="s">
        <v>49</v>
      </c>
      <c r="C46" s="91">
        <v>9062.7000000000007</v>
      </c>
      <c r="D46" s="91">
        <v>19520</v>
      </c>
      <c r="E46" s="91">
        <v>144800.59999999998</v>
      </c>
      <c r="F46" s="72">
        <v>697095.13</v>
      </c>
      <c r="G46" s="73">
        <f t="shared" si="2"/>
        <v>4.8099999999999996</v>
      </c>
      <c r="H46" s="73">
        <v>0.95</v>
      </c>
      <c r="I46" s="83">
        <f t="shared" si="3"/>
        <v>137560.56999999998</v>
      </c>
      <c r="J46" s="83">
        <f t="shared" si="4"/>
        <v>662240.37349999999</v>
      </c>
      <c r="K46" s="73">
        <v>1.0900000000000001</v>
      </c>
      <c r="L46" s="94">
        <f t="shared" si="5"/>
        <v>-0.14000000000000012</v>
      </c>
      <c r="M46" s="100">
        <f t="shared" ref="M46:M54" si="11">D46/C46-1</f>
        <v>1.1538835005020576</v>
      </c>
      <c r="N46" s="100">
        <f t="shared" si="10"/>
        <v>-0.12844036697247718</v>
      </c>
      <c r="O46" s="100">
        <f>F46/'31032018'!F46-1</f>
        <v>5.8643702112348706E-3</v>
      </c>
      <c r="P46" s="102">
        <f t="shared" si="6"/>
        <v>10457.299999999999</v>
      </c>
      <c r="Q46" t="s">
        <v>49</v>
      </c>
      <c r="R46">
        <v>1204119926</v>
      </c>
      <c r="S46" s="54">
        <f t="shared" si="7"/>
        <v>120.25430098230927</v>
      </c>
      <c r="T46" s="54">
        <v>135.78471436555833</v>
      </c>
      <c r="U46">
        <v>1.01</v>
      </c>
      <c r="V46" s="70" t="s">
        <v>49</v>
      </c>
      <c r="W46" t="s">
        <v>49</v>
      </c>
      <c r="X46">
        <v>1.01</v>
      </c>
      <c r="Y46">
        <f t="shared" si="8"/>
        <v>146248.60599999997</v>
      </c>
      <c r="Z46" s="65">
        <f t="shared" si="9"/>
        <v>704066.08129999996</v>
      </c>
      <c r="AA46" t="s">
        <v>49</v>
      </c>
    </row>
    <row r="47" spans="2:27" x14ac:dyDescent="0.2">
      <c r="B47" s="70" t="s">
        <v>50</v>
      </c>
      <c r="C47" s="91">
        <v>7986</v>
      </c>
      <c r="D47" s="91">
        <v>8978.7000000000007</v>
      </c>
      <c r="E47" s="91">
        <v>38991</v>
      </c>
      <c r="F47" s="72">
        <v>658943.87</v>
      </c>
      <c r="G47" s="73">
        <f t="shared" si="2"/>
        <v>16.899999999999999</v>
      </c>
      <c r="H47" s="73">
        <v>0.95</v>
      </c>
      <c r="I47" s="83">
        <f t="shared" si="3"/>
        <v>37041.449999999997</v>
      </c>
      <c r="J47" s="83">
        <f t="shared" si="4"/>
        <v>625996.67649999994</v>
      </c>
      <c r="K47" s="73">
        <v>0.99</v>
      </c>
      <c r="L47" s="94">
        <f t="shared" si="5"/>
        <v>-4.0000000000000036E-2</v>
      </c>
      <c r="M47" s="100">
        <f t="shared" si="11"/>
        <v>0.12430503380916602</v>
      </c>
      <c r="N47" s="100">
        <f t="shared" si="10"/>
        <v>-4.0404040404040442E-2</v>
      </c>
      <c r="O47" s="100">
        <f>F47/'31032018'!F47-1</f>
        <v>-5.5869680348557327E-2</v>
      </c>
      <c r="P47" s="102">
        <f t="shared" si="6"/>
        <v>992.70000000000073</v>
      </c>
      <c r="Q47" t="s">
        <v>50</v>
      </c>
      <c r="R47">
        <v>980698308</v>
      </c>
      <c r="S47" s="54">
        <f t="shared" si="7"/>
        <v>39.758404477638805</v>
      </c>
      <c r="T47" s="54">
        <v>44.21</v>
      </c>
      <c r="U47">
        <v>0.97</v>
      </c>
      <c r="V47" s="70" t="s">
        <v>50</v>
      </c>
      <c r="W47" t="s">
        <v>50</v>
      </c>
      <c r="X47">
        <v>0.97</v>
      </c>
      <c r="Y47">
        <f t="shared" si="8"/>
        <v>37821.269999999997</v>
      </c>
      <c r="Z47" s="65">
        <f t="shared" si="9"/>
        <v>639175.55389999994</v>
      </c>
      <c r="AA47" t="s">
        <v>50</v>
      </c>
    </row>
    <row r="48" spans="2:27" x14ac:dyDescent="0.2">
      <c r="B48" s="70" t="s">
        <v>168</v>
      </c>
      <c r="C48" s="91">
        <v>2432.5</v>
      </c>
      <c r="D48" s="91">
        <v>3314.6</v>
      </c>
      <c r="E48" s="91">
        <v>12183.1</v>
      </c>
      <c r="F48" s="72">
        <v>821868.04</v>
      </c>
      <c r="G48" s="73">
        <f t="shared" si="2"/>
        <v>67.459999999999994</v>
      </c>
      <c r="H48" s="73">
        <v>0.85</v>
      </c>
      <c r="I48" s="83">
        <f t="shared" si="3"/>
        <v>10355.635</v>
      </c>
      <c r="J48" s="83">
        <f t="shared" si="4"/>
        <v>698587.83400000003</v>
      </c>
      <c r="K48" s="73">
        <v>0.97</v>
      </c>
      <c r="L48" s="94">
        <f t="shared" si="5"/>
        <v>-0.12</v>
      </c>
      <c r="M48" s="100">
        <f t="shared" si="11"/>
        <v>0.36263103802672148</v>
      </c>
      <c r="N48" s="100">
        <f t="shared" si="10"/>
        <v>-0.12371134020618557</v>
      </c>
      <c r="O48" s="100">
        <f>F48/'31032018'!F48-1</f>
        <v>2.7783176312161872E-2</v>
      </c>
      <c r="P48" s="102">
        <f t="shared" si="6"/>
        <v>882.09999999999991</v>
      </c>
      <c r="Q48" t="s">
        <v>168</v>
      </c>
      <c r="R48">
        <v>887786160</v>
      </c>
      <c r="S48" s="54">
        <f t="shared" si="7"/>
        <v>13.723011856819214</v>
      </c>
      <c r="T48" s="54">
        <v>13.707229000000002</v>
      </c>
      <c r="U48">
        <v>0.87</v>
      </c>
      <c r="V48" s="70" t="s">
        <v>168</v>
      </c>
      <c r="W48" t="s">
        <v>168</v>
      </c>
      <c r="X48">
        <v>0.87</v>
      </c>
      <c r="Y48">
        <f t="shared" si="8"/>
        <v>10599.297</v>
      </c>
      <c r="Z48" s="65">
        <f t="shared" si="9"/>
        <v>715025.19480000006</v>
      </c>
      <c r="AA48" t="s">
        <v>168</v>
      </c>
    </row>
    <row r="49" spans="2:27" x14ac:dyDescent="0.2">
      <c r="B49" s="70" t="s">
        <v>144</v>
      </c>
      <c r="C49" s="91">
        <v>4730</v>
      </c>
      <c r="D49" s="91">
        <v>5100</v>
      </c>
      <c r="E49" s="91">
        <v>20570</v>
      </c>
      <c r="F49" s="72">
        <v>310826.36</v>
      </c>
      <c r="G49" s="73">
        <f t="shared" si="2"/>
        <v>15.11</v>
      </c>
      <c r="H49" s="73">
        <v>0.53</v>
      </c>
      <c r="I49" s="83">
        <f t="shared" si="3"/>
        <v>10902.1</v>
      </c>
      <c r="J49" s="83">
        <f t="shared" si="4"/>
        <v>164737.97080000001</v>
      </c>
      <c r="K49" s="73">
        <v>0.63</v>
      </c>
      <c r="L49" s="94">
        <f t="shared" si="5"/>
        <v>-9.9999999999999978E-2</v>
      </c>
      <c r="M49" s="100">
        <f t="shared" si="11"/>
        <v>7.8224101479915431E-2</v>
      </c>
      <c r="N49" s="100">
        <f t="shared" si="10"/>
        <v>-0.15873015873015872</v>
      </c>
      <c r="O49" s="100">
        <f>F49/'31032018'!F49-1</f>
        <v>-0.1373338995140283</v>
      </c>
      <c r="P49" s="102">
        <f t="shared" si="6"/>
        <v>370</v>
      </c>
      <c r="Q49" t="s">
        <v>144</v>
      </c>
      <c r="R49">
        <v>509342670</v>
      </c>
      <c r="S49" s="54">
        <f t="shared" si="7"/>
        <v>40.385385343819713</v>
      </c>
      <c r="T49" s="54">
        <v>71.28</v>
      </c>
      <c r="U49">
        <v>0.54</v>
      </c>
      <c r="V49" s="70" t="s">
        <v>144</v>
      </c>
      <c r="W49" t="s">
        <v>206</v>
      </c>
      <c r="X49">
        <v>0.54</v>
      </c>
      <c r="Y49">
        <f t="shared" si="8"/>
        <v>11107.800000000001</v>
      </c>
      <c r="Z49" s="65">
        <f t="shared" si="9"/>
        <v>167846.23440000002</v>
      </c>
      <c r="AA49" t="s">
        <v>51</v>
      </c>
    </row>
    <row r="50" spans="2:27" x14ac:dyDescent="0.2">
      <c r="B50" s="70" t="s">
        <v>51</v>
      </c>
      <c r="C50" s="91">
        <v>8969.9</v>
      </c>
      <c r="D50" s="91">
        <v>6320.4</v>
      </c>
      <c r="E50" s="91">
        <v>19572.2</v>
      </c>
      <c r="F50" s="72">
        <v>1180246.29</v>
      </c>
      <c r="G50" s="73">
        <f t="shared" si="2"/>
        <v>60.3</v>
      </c>
      <c r="H50" s="73">
        <v>0.98</v>
      </c>
      <c r="I50" s="83">
        <f t="shared" si="3"/>
        <v>19180.756000000001</v>
      </c>
      <c r="J50" s="83">
        <f t="shared" si="4"/>
        <v>1156641.3642</v>
      </c>
      <c r="K50" s="73">
        <v>1.01</v>
      </c>
      <c r="L50" s="94">
        <f t="shared" si="5"/>
        <v>-3.0000000000000027E-2</v>
      </c>
      <c r="M50" s="100">
        <f t="shared" si="11"/>
        <v>-0.29537676005306635</v>
      </c>
      <c r="N50" s="100">
        <f t="shared" si="10"/>
        <v>-2.9702970297029729E-2</v>
      </c>
      <c r="O50" s="100">
        <f>F50/'31032018'!F50-1</f>
        <v>0.14919996346696207</v>
      </c>
      <c r="P50" s="102">
        <f t="shared" si="6"/>
        <v>-2649.5</v>
      </c>
      <c r="Q50" t="s">
        <v>51</v>
      </c>
      <c r="R50">
        <v>274624369</v>
      </c>
      <c r="S50" s="54">
        <f t="shared" si="7"/>
        <v>71.268984872933842</v>
      </c>
      <c r="T50" s="54">
        <v>40.441373000000006</v>
      </c>
      <c r="U50">
        <v>0.94</v>
      </c>
      <c r="V50" s="70" t="s">
        <v>51</v>
      </c>
      <c r="W50" t="s">
        <v>207</v>
      </c>
      <c r="X50">
        <v>0.94</v>
      </c>
      <c r="Y50">
        <f t="shared" si="8"/>
        <v>18397.867999999999</v>
      </c>
      <c r="Z50" s="65">
        <f t="shared" si="9"/>
        <v>1109431.5126</v>
      </c>
      <c r="AA50" t="s">
        <v>206</v>
      </c>
    </row>
    <row r="51" spans="2:27" x14ac:dyDescent="0.2">
      <c r="B51" s="70" t="s">
        <v>124</v>
      </c>
      <c r="C51" s="91">
        <v>15010</v>
      </c>
      <c r="D51" s="91">
        <v>15330</v>
      </c>
      <c r="E51" s="91">
        <v>104200</v>
      </c>
      <c r="F51" s="72">
        <v>799569</v>
      </c>
      <c r="G51" s="73">
        <f t="shared" si="2"/>
        <v>7.67</v>
      </c>
      <c r="H51" s="73">
        <v>0.92</v>
      </c>
      <c r="I51" s="83">
        <f t="shared" si="3"/>
        <v>95864</v>
      </c>
      <c r="J51" s="83">
        <f t="shared" si="4"/>
        <v>735603.48</v>
      </c>
      <c r="K51" s="73">
        <v>1.31</v>
      </c>
      <c r="L51" s="94">
        <f t="shared" si="5"/>
        <v>-0.39</v>
      </c>
      <c r="M51" s="100">
        <f t="shared" si="11"/>
        <v>2.1319120586275719E-2</v>
      </c>
      <c r="N51" s="100">
        <f t="shared" si="10"/>
        <v>-0.29770992366412219</v>
      </c>
      <c r="O51" s="100">
        <f>F51/'31032018'!F51-1</f>
        <v>-0.13545015404418925</v>
      </c>
      <c r="P51" s="102">
        <f t="shared" si="6"/>
        <v>320</v>
      </c>
      <c r="Q51" t="s">
        <v>124</v>
      </c>
      <c r="R51">
        <v>3717196639</v>
      </c>
      <c r="S51" s="54">
        <f t="shared" si="7"/>
        <v>28.031877277289233</v>
      </c>
      <c r="T51" s="54">
        <v>28.218602000000001</v>
      </c>
      <c r="U51">
        <v>1.04</v>
      </c>
      <c r="V51" s="70" t="s">
        <v>124</v>
      </c>
      <c r="W51" t="s">
        <v>124</v>
      </c>
      <c r="X51">
        <v>1.04</v>
      </c>
      <c r="Y51">
        <f t="shared" si="8"/>
        <v>108368</v>
      </c>
      <c r="Z51" s="65">
        <f t="shared" si="9"/>
        <v>831551.76</v>
      </c>
      <c r="AA51" t="s">
        <v>124</v>
      </c>
    </row>
    <row r="52" spans="2:27" x14ac:dyDescent="0.2">
      <c r="B52" s="70" t="s">
        <v>52</v>
      </c>
      <c r="C52" s="91">
        <v>20767</v>
      </c>
      <c r="D52" s="91">
        <v>21208</v>
      </c>
      <c r="E52" s="91">
        <v>80469</v>
      </c>
      <c r="F52" s="72">
        <v>1288104.4099999999</v>
      </c>
      <c r="G52" s="73">
        <f t="shared" si="2"/>
        <v>16.010000000000002</v>
      </c>
      <c r="H52" s="73">
        <v>0.7</v>
      </c>
      <c r="I52" s="83">
        <f t="shared" si="3"/>
        <v>56328.299999999996</v>
      </c>
      <c r="J52" s="83">
        <f t="shared" si="4"/>
        <v>901673.08699999994</v>
      </c>
      <c r="K52" s="73">
        <v>0.75</v>
      </c>
      <c r="L52" s="94">
        <f t="shared" si="5"/>
        <v>-5.0000000000000044E-2</v>
      </c>
      <c r="M52" s="100">
        <f t="shared" si="11"/>
        <v>2.1235614195598718E-2</v>
      </c>
      <c r="N52" s="100">
        <f t="shared" si="10"/>
        <v>-6.6666666666666763E-2</v>
      </c>
      <c r="O52" s="100">
        <f>F52/'31032018'!F52-1</f>
        <v>8.7164400858162239E-2</v>
      </c>
      <c r="P52" s="102">
        <f t="shared" si="6"/>
        <v>441</v>
      </c>
      <c r="Q52" t="s">
        <v>52</v>
      </c>
      <c r="R52">
        <v>4524047232</v>
      </c>
      <c r="S52" s="54">
        <f t="shared" si="7"/>
        <v>17.786949577099374</v>
      </c>
      <c r="T52" s="54">
        <v>17.260000000000002</v>
      </c>
      <c r="U52">
        <v>0.7</v>
      </c>
      <c r="V52" s="70" t="s">
        <v>52</v>
      </c>
      <c r="W52" t="s">
        <v>52</v>
      </c>
      <c r="X52">
        <v>0.7</v>
      </c>
      <c r="Y52">
        <f t="shared" si="8"/>
        <v>56328.299999999996</v>
      </c>
      <c r="Z52" s="65">
        <f t="shared" si="9"/>
        <v>901673.08699999994</v>
      </c>
      <c r="AA52" t="s">
        <v>52</v>
      </c>
    </row>
    <row r="53" spans="2:27" x14ac:dyDescent="0.2">
      <c r="B53" s="70" t="s">
        <v>53</v>
      </c>
      <c r="C53" s="91">
        <v>9655.2000000000007</v>
      </c>
      <c r="D53" s="91">
        <v>12603.6</v>
      </c>
      <c r="E53" s="91">
        <v>45194</v>
      </c>
      <c r="F53" s="72">
        <v>881310.29</v>
      </c>
      <c r="G53" s="73">
        <f t="shared" si="2"/>
        <v>19.5</v>
      </c>
      <c r="H53" s="73">
        <v>1.51</v>
      </c>
      <c r="I53" s="83">
        <f t="shared" si="3"/>
        <v>68242.94</v>
      </c>
      <c r="J53" s="83">
        <f t="shared" si="4"/>
        <v>1330778.5379000001</v>
      </c>
      <c r="K53" s="73">
        <v>1.58</v>
      </c>
      <c r="L53" s="94">
        <f t="shared" si="5"/>
        <v>-7.0000000000000062E-2</v>
      </c>
      <c r="M53" s="100">
        <f t="shared" si="11"/>
        <v>0.30536912751677847</v>
      </c>
      <c r="N53" s="100">
        <f t="shared" si="10"/>
        <v>-4.4303797468354444E-2</v>
      </c>
      <c r="O53" s="100">
        <f>F53/'31032018'!F53-1</f>
        <v>0.10433219839348795</v>
      </c>
      <c r="P53" s="102">
        <f t="shared" si="6"/>
        <v>2948.3999999999996</v>
      </c>
      <c r="Q53" t="s">
        <v>53</v>
      </c>
      <c r="R53">
        <v>2308126620</v>
      </c>
      <c r="S53" s="54">
        <f t="shared" si="7"/>
        <v>19.580381599688842</v>
      </c>
      <c r="T53" s="54">
        <v>19.689999999999998</v>
      </c>
      <c r="U53">
        <v>1.48</v>
      </c>
      <c r="V53" s="70" t="s">
        <v>53</v>
      </c>
      <c r="W53" t="s">
        <v>53</v>
      </c>
      <c r="X53">
        <v>1.48</v>
      </c>
      <c r="Y53">
        <f t="shared" si="8"/>
        <v>66887.12</v>
      </c>
      <c r="Z53" s="65">
        <f t="shared" si="9"/>
        <v>1304339.2291999999</v>
      </c>
      <c r="AA53" t="s">
        <v>53</v>
      </c>
    </row>
    <row r="54" spans="2:27" ht="13.5" thickBot="1" x14ac:dyDescent="0.25">
      <c r="B54" s="78" t="s">
        <v>54</v>
      </c>
      <c r="C54" s="92">
        <v>2483.9</v>
      </c>
      <c r="D54" s="92">
        <v>3263.8</v>
      </c>
      <c r="E54" s="92">
        <v>15228</v>
      </c>
      <c r="F54" s="80">
        <v>493485.93</v>
      </c>
      <c r="G54" s="81">
        <f t="shared" si="2"/>
        <v>32.409999999999997</v>
      </c>
      <c r="H54" s="81">
        <v>0.65</v>
      </c>
      <c r="I54" s="84">
        <f t="shared" si="3"/>
        <v>9898.2000000000007</v>
      </c>
      <c r="J54" s="84">
        <f t="shared" si="4"/>
        <v>320765.85450000002</v>
      </c>
      <c r="K54" s="81">
        <v>0.76</v>
      </c>
      <c r="L54" s="94">
        <f t="shared" si="5"/>
        <v>-0.10999999999999999</v>
      </c>
      <c r="M54" s="100">
        <f t="shared" si="11"/>
        <v>0.31398204436571531</v>
      </c>
      <c r="N54" s="100">
        <f t="shared" si="10"/>
        <v>-0.14473684210526316</v>
      </c>
      <c r="O54" s="100">
        <f>F54/'31032018'!F54-1</f>
        <v>-7.714412414562577E-2</v>
      </c>
      <c r="P54" s="102">
        <f t="shared" si="6"/>
        <v>779.90000000000009</v>
      </c>
      <c r="Q54" t="s">
        <v>54</v>
      </c>
      <c r="R54">
        <v>960463070</v>
      </c>
      <c r="S54" s="54">
        <f t="shared" si="7"/>
        <v>15.85485218083398</v>
      </c>
      <c r="T54" s="54">
        <v>15.32</v>
      </c>
      <c r="U54">
        <v>0.72</v>
      </c>
      <c r="V54" s="78" t="s">
        <v>54</v>
      </c>
      <c r="W54" t="s">
        <v>54</v>
      </c>
      <c r="X54">
        <v>0.72</v>
      </c>
      <c r="Y54">
        <f t="shared" si="8"/>
        <v>10964.16</v>
      </c>
      <c r="Z54" s="65">
        <f>X54*F54</f>
        <v>355309.86959999998</v>
      </c>
      <c r="AA54" t="s">
        <v>54</v>
      </c>
    </row>
    <row r="55" spans="2:27" x14ac:dyDescent="0.2">
      <c r="C55" s="61">
        <f>SUM(C5:C54)</f>
        <v>811375.4</v>
      </c>
      <c r="D55" s="61">
        <f>SUM(D5:D54)</f>
        <v>842867.32700000005</v>
      </c>
      <c r="E55" s="61">
        <f>SUM(E5:E54)</f>
        <v>3548457.7270000004</v>
      </c>
      <c r="F55" s="77">
        <f>SUM(F5:F54)</f>
        <v>83151523.900000006</v>
      </c>
      <c r="G55" s="25" t="s">
        <v>74</v>
      </c>
      <c r="H55" s="25">
        <f>SUM(H5:H54)</f>
        <v>99.990000000000038</v>
      </c>
      <c r="I55" s="25">
        <f>SUM(I5:I54)</f>
        <v>12112929.494859999</v>
      </c>
      <c r="J55" s="25">
        <f>SUM(J5:J54)</f>
        <v>315828095.27740002</v>
      </c>
      <c r="K55" s="65"/>
      <c r="L55" s="65"/>
      <c r="M55" s="65"/>
      <c r="N55" s="65"/>
      <c r="O55" s="101">
        <f>I59</f>
        <v>6.510248087070325E-2</v>
      </c>
      <c r="P55" s="102">
        <f>SUM(P5:P54)</f>
        <v>31491.927000000003</v>
      </c>
      <c r="Y55">
        <f>SUM(Y5:Y54)</f>
        <v>11829061.895560002</v>
      </c>
      <c r="Z55">
        <f>SUM(Z5:Z54)</f>
        <v>308629558.41540003</v>
      </c>
    </row>
    <row r="56" spans="2:27" x14ac:dyDescent="0.2">
      <c r="C56" s="26"/>
      <c r="D56" s="26" t="s">
        <v>118</v>
      </c>
      <c r="E56" s="55">
        <f>D55/C55-1</f>
        <v>3.8813016761415353E-2</v>
      </c>
      <c r="F56" s="26"/>
      <c r="G56" s="26"/>
      <c r="I56" s="59" t="s">
        <v>116</v>
      </c>
      <c r="J56" s="60" t="s">
        <v>115</v>
      </c>
      <c r="K56" s="95" t="s">
        <v>172</v>
      </c>
      <c r="N56" s="65"/>
      <c r="Z56" s="65">
        <f>Z55/Y55</f>
        <v>26.090789036385303</v>
      </c>
    </row>
    <row r="57" spans="2:27" x14ac:dyDescent="0.2">
      <c r="D57" s="26" t="s">
        <v>157</v>
      </c>
      <c r="E57" s="55">
        <f>SUMPRODUCT(D5:D54,H5:H54)/SUMPRODUCT(C5:C54,H5:H54)-1</f>
        <v>1.6367692034909176E-2</v>
      </c>
      <c r="H57" s="75">
        <v>43326</v>
      </c>
      <c r="I57" s="54">
        <v>11435.1</v>
      </c>
      <c r="J57" s="54">
        <f>I55</f>
        <v>12112929.494859999</v>
      </c>
      <c r="K57" s="96">
        <f>I57/D1</f>
        <v>438.56946908100247</v>
      </c>
      <c r="Z57">
        <f>11435/26.09</f>
        <v>438.29053277117669</v>
      </c>
    </row>
    <row r="58" spans="2:27" x14ac:dyDescent="0.2">
      <c r="B58" s="9" t="s">
        <v>65</v>
      </c>
      <c r="H58" s="75">
        <v>43251</v>
      </c>
      <c r="I58" s="54">
        <f>'31032018'!I57</f>
        <v>10736.15</v>
      </c>
      <c r="J58" s="54">
        <f>'31032018'!J57</f>
        <v>11565451.809000002</v>
      </c>
      <c r="K58" s="95" t="s">
        <v>178</v>
      </c>
    </row>
    <row r="59" spans="2:27" x14ac:dyDescent="0.2">
      <c r="B59" t="s">
        <v>138</v>
      </c>
      <c r="I59" s="87">
        <f>I57/I58-1</f>
        <v>6.510248087070325E-2</v>
      </c>
      <c r="J59" s="87">
        <f>J57/J58-1</f>
        <v>4.7337336655880691E-2</v>
      </c>
      <c r="K59" s="104">
        <f>J55/I55</f>
        <v>26.073634409530619</v>
      </c>
    </row>
    <row r="60" spans="2:27" x14ac:dyDescent="0.2">
      <c r="B60" t="s">
        <v>109</v>
      </c>
      <c r="I60" s="59"/>
      <c r="J60" s="60"/>
    </row>
    <row r="61" spans="2:27" x14ac:dyDescent="0.2">
      <c r="B61" t="s">
        <v>139</v>
      </c>
      <c r="H61" s="23"/>
      <c r="I61" s="85"/>
      <c r="J61" s="85"/>
    </row>
    <row r="62" spans="2:27" x14ac:dyDescent="0.2">
      <c r="B62" t="s">
        <v>156</v>
      </c>
      <c r="H62" s="23"/>
      <c r="I62" s="85"/>
      <c r="J62" s="99"/>
    </row>
    <row r="63" spans="2:27" ht="39" customHeight="1" x14ac:dyDescent="0.2">
      <c r="B63" s="111" t="s">
        <v>175</v>
      </c>
      <c r="C63" s="111"/>
      <c r="D63" s="111"/>
      <c r="E63" s="111"/>
      <c r="F63" s="111"/>
      <c r="G63" s="111"/>
      <c r="H63" s="89"/>
      <c r="I63" s="85"/>
      <c r="J63" s="85"/>
    </row>
    <row r="64" spans="2:27" ht="27" customHeight="1" x14ac:dyDescent="0.2">
      <c r="B64" s="111" t="s">
        <v>176</v>
      </c>
      <c r="C64" s="111"/>
      <c r="D64" s="111"/>
      <c r="E64" s="111"/>
      <c r="F64" s="111"/>
      <c r="G64" s="111"/>
      <c r="H64" s="89"/>
    </row>
    <row r="65" spans="2:7" ht="27.75" customHeight="1" x14ac:dyDescent="0.2">
      <c r="B65" s="111" t="s">
        <v>177</v>
      </c>
      <c r="C65" s="111"/>
      <c r="D65" s="111"/>
      <c r="E65" s="111"/>
      <c r="F65" s="111"/>
      <c r="G65" s="111"/>
    </row>
    <row r="66" spans="2:7" ht="30" customHeight="1" x14ac:dyDescent="0.2">
      <c r="B66" s="111" t="s">
        <v>185</v>
      </c>
      <c r="C66" s="111"/>
      <c r="D66" s="111"/>
      <c r="E66" s="111"/>
      <c r="F66" s="111"/>
      <c r="G66" s="111"/>
    </row>
  </sheetData>
  <mergeCells count="4">
    <mergeCell ref="B63:G63"/>
    <mergeCell ref="B64:G64"/>
    <mergeCell ref="B65:G65"/>
    <mergeCell ref="B66:G66"/>
  </mergeCell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65"/>
  <sheetViews>
    <sheetView tabSelected="1" workbookViewId="0">
      <selection activeCell="C2" sqref="C2"/>
    </sheetView>
  </sheetViews>
  <sheetFormatPr defaultRowHeight="12.75" x14ac:dyDescent="0.2"/>
  <cols>
    <col min="1" max="1" width="2.140625" customWidth="1"/>
    <col min="2" max="2" width="36.5703125" customWidth="1"/>
    <col min="3" max="3" width="12.42578125" customWidth="1"/>
    <col min="4" max="4" width="13" customWidth="1"/>
    <col min="5" max="5" width="12.42578125" customWidth="1"/>
    <col min="6" max="6" width="13.140625" customWidth="1"/>
    <col min="7" max="7" width="12.42578125" customWidth="1"/>
    <col min="8" max="8" width="11.5703125" customWidth="1"/>
    <col min="9" max="9" width="12.42578125" customWidth="1"/>
    <col min="10" max="10" width="14.28515625" customWidth="1"/>
  </cols>
  <sheetData>
    <row r="1" spans="2:10" ht="15.75" x14ac:dyDescent="0.25">
      <c r="B1" s="63"/>
      <c r="C1" s="35" t="s">
        <v>229</v>
      </c>
      <c r="D1" s="97">
        <f>J55/I55</f>
        <v>24.032420373535896</v>
      </c>
      <c r="E1" s="58"/>
      <c r="F1" s="58"/>
      <c r="G1" s="58"/>
      <c r="H1" s="58"/>
      <c r="I1" s="58"/>
      <c r="J1" s="58"/>
    </row>
    <row r="2" spans="2:10" ht="15.75" x14ac:dyDescent="0.25">
      <c r="B2" s="63"/>
      <c r="C2" s="35" t="s">
        <v>171</v>
      </c>
      <c r="D2" s="97">
        <f>I57/D1</f>
        <v>440.08467876362744</v>
      </c>
      <c r="E2" s="58"/>
      <c r="F2" s="58"/>
      <c r="G2" s="58"/>
      <c r="H2" s="58"/>
      <c r="I2" s="58"/>
      <c r="J2" s="58"/>
    </row>
    <row r="3" spans="2:10" x14ac:dyDescent="0.2">
      <c r="C3" s="47"/>
      <c r="D3" s="47" t="s">
        <v>80</v>
      </c>
      <c r="E3" s="47"/>
      <c r="F3" s="47"/>
      <c r="G3" s="47"/>
      <c r="H3" s="47"/>
      <c r="I3" s="47"/>
      <c r="J3" s="47"/>
    </row>
    <row r="4" spans="2:10" ht="77.25" thickBot="1" x14ac:dyDescent="0.25">
      <c r="B4" s="3" t="s">
        <v>60</v>
      </c>
      <c r="C4" s="3" t="s">
        <v>131</v>
      </c>
      <c r="D4" s="3" t="s">
        <v>216</v>
      </c>
      <c r="E4" s="3" t="s">
        <v>217</v>
      </c>
      <c r="F4" s="98" t="s">
        <v>218</v>
      </c>
      <c r="G4" s="3" t="s">
        <v>58</v>
      </c>
      <c r="H4" s="3" t="s">
        <v>219</v>
      </c>
      <c r="I4" s="3" t="s">
        <v>220</v>
      </c>
      <c r="J4" s="98" t="s">
        <v>221</v>
      </c>
    </row>
    <row r="5" spans="2:10" ht="13.5" thickTop="1" x14ac:dyDescent="0.2">
      <c r="B5" s="66" t="s">
        <v>4</v>
      </c>
      <c r="C5" s="90">
        <v>9920.7999999999993</v>
      </c>
      <c r="D5" s="90">
        <v>6055</v>
      </c>
      <c r="E5" s="90">
        <v>32170.800000000003</v>
      </c>
      <c r="F5" s="68">
        <v>686934.7</v>
      </c>
      <c r="G5" s="69">
        <f>ROUND(F5/E5,2)</f>
        <v>21.35</v>
      </c>
      <c r="H5" s="69">
        <v>0.61</v>
      </c>
      <c r="I5" s="82">
        <f>$H5*E5</f>
        <v>19624.188000000002</v>
      </c>
      <c r="J5" s="82">
        <f>H5*F5</f>
        <v>419030.16699999996</v>
      </c>
    </row>
    <row r="6" spans="2:10" x14ac:dyDescent="0.2">
      <c r="B6" s="70" t="s">
        <v>7</v>
      </c>
      <c r="C6" s="91">
        <v>5758.9</v>
      </c>
      <c r="D6" s="91">
        <v>4927.6000000000004</v>
      </c>
      <c r="E6" s="91">
        <v>20864.099999999999</v>
      </c>
      <c r="F6" s="72">
        <v>1266356.8999999999</v>
      </c>
      <c r="G6" s="73">
        <f t="shared" ref="G6:G54" si="0">ROUND(F6/E6,2)</f>
        <v>60.7</v>
      </c>
      <c r="H6" s="73">
        <v>1.34</v>
      </c>
      <c r="I6" s="83">
        <f t="shared" ref="I6:I54" si="1">$H6*E6</f>
        <v>27957.894</v>
      </c>
      <c r="J6" s="83">
        <f t="shared" ref="J6:J54" si="2">H6*F6</f>
        <v>1696918.246</v>
      </c>
    </row>
    <row r="7" spans="2:10" x14ac:dyDescent="0.2">
      <c r="B7" s="70" t="s">
        <v>9</v>
      </c>
      <c r="C7" s="91">
        <v>4323.8</v>
      </c>
      <c r="D7" s="91">
        <v>7896.1</v>
      </c>
      <c r="E7" s="91">
        <v>283.99999999999818</v>
      </c>
      <c r="F7" s="72">
        <v>1574500.61</v>
      </c>
      <c r="G7" s="73">
        <f t="shared" si="0"/>
        <v>5544.02</v>
      </c>
      <c r="H7" s="73">
        <v>2.4900000000000002</v>
      </c>
      <c r="I7" s="83">
        <f t="shared" si="1"/>
        <v>707.15999999999553</v>
      </c>
      <c r="J7" s="83">
        <f t="shared" si="2"/>
        <v>3920506.5189000005</v>
      </c>
    </row>
    <row r="8" spans="2:10" x14ac:dyDescent="0.2">
      <c r="B8" s="70" t="s">
        <v>10</v>
      </c>
      <c r="C8" s="91">
        <v>11935.8</v>
      </c>
      <c r="D8" s="91">
        <v>12565.7</v>
      </c>
      <c r="E8" s="91">
        <v>44869.8</v>
      </c>
      <c r="F8" s="72">
        <v>775243.18</v>
      </c>
      <c r="G8" s="73">
        <f t="shared" si="0"/>
        <v>17.28</v>
      </c>
      <c r="H8" s="73">
        <v>0.85</v>
      </c>
      <c r="I8" s="83">
        <f t="shared" si="1"/>
        <v>38139.33</v>
      </c>
      <c r="J8" s="83">
        <f t="shared" si="2"/>
        <v>658956.70299999998</v>
      </c>
    </row>
    <row r="9" spans="2:10" x14ac:dyDescent="0.2">
      <c r="B9" s="70" t="s">
        <v>142</v>
      </c>
      <c r="C9" s="91">
        <v>5978.7</v>
      </c>
      <c r="D9" s="91">
        <v>9234.7000000000007</v>
      </c>
      <c r="E9" s="91">
        <v>32736.899999999998</v>
      </c>
      <c r="F9" s="72">
        <v>1325469.3500000001</v>
      </c>
      <c r="G9" s="73">
        <f t="shared" si="0"/>
        <v>40.49</v>
      </c>
      <c r="H9" s="73">
        <v>1.36</v>
      </c>
      <c r="I9" s="83">
        <f t="shared" si="1"/>
        <v>44522.184000000001</v>
      </c>
      <c r="J9" s="83">
        <f t="shared" si="2"/>
        <v>1802638.3160000003</v>
      </c>
    </row>
    <row r="10" spans="2:10" x14ac:dyDescent="0.2">
      <c r="B10" s="70" t="s">
        <v>167</v>
      </c>
      <c r="C10" s="91">
        <v>6982</v>
      </c>
      <c r="D10" s="91">
        <v>7040.1</v>
      </c>
      <c r="E10" s="91">
        <v>29154</v>
      </c>
      <c r="F10" s="72">
        <v>887537.9</v>
      </c>
      <c r="G10" s="73">
        <f t="shared" si="0"/>
        <v>30.44</v>
      </c>
      <c r="H10" s="73">
        <v>0.79</v>
      </c>
      <c r="I10" s="83">
        <f t="shared" si="1"/>
        <v>23031.66</v>
      </c>
      <c r="J10" s="83">
        <f t="shared" si="2"/>
        <v>701154.94100000011</v>
      </c>
    </row>
    <row r="11" spans="2:10" x14ac:dyDescent="0.2">
      <c r="B11" s="70" t="s">
        <v>13</v>
      </c>
      <c r="C11" s="91">
        <v>23574</v>
      </c>
      <c r="D11" s="91">
        <v>12187.1</v>
      </c>
      <c r="E11" s="91">
        <v>83293.5</v>
      </c>
      <c r="F11" s="72">
        <v>686026.18</v>
      </c>
      <c r="G11" s="73">
        <f t="shared" si="0"/>
        <v>8.24</v>
      </c>
      <c r="H11" s="73">
        <v>0.52</v>
      </c>
      <c r="I11" s="83">
        <f t="shared" si="1"/>
        <v>43312.62</v>
      </c>
      <c r="J11" s="83">
        <f t="shared" si="2"/>
        <v>356733.61360000004</v>
      </c>
    </row>
    <row r="12" spans="2:10" x14ac:dyDescent="0.2">
      <c r="B12" s="70" t="s">
        <v>14</v>
      </c>
      <c r="C12" s="91">
        <v>3430</v>
      </c>
      <c r="D12" s="91">
        <v>1188</v>
      </c>
      <c r="E12" s="91">
        <v>6048</v>
      </c>
      <c r="F12" s="72">
        <v>1204316.72</v>
      </c>
      <c r="G12" s="73">
        <f t="shared" si="0"/>
        <v>199.13</v>
      </c>
      <c r="H12" s="73">
        <v>0.93</v>
      </c>
      <c r="I12" s="83">
        <f t="shared" si="1"/>
        <v>5624.64</v>
      </c>
      <c r="J12" s="83">
        <f t="shared" si="2"/>
        <v>1120014.5496</v>
      </c>
    </row>
    <row r="13" spans="2:10" x14ac:dyDescent="0.2">
      <c r="B13" s="70" t="s">
        <v>15</v>
      </c>
      <c r="C13" s="91">
        <v>6384</v>
      </c>
      <c r="D13" s="91">
        <v>5998</v>
      </c>
      <c r="E13" s="91">
        <v>24292</v>
      </c>
      <c r="F13" s="72">
        <v>481406.79</v>
      </c>
      <c r="G13" s="73">
        <f t="shared" si="0"/>
        <v>19.82</v>
      </c>
      <c r="H13" s="73">
        <v>0.55000000000000004</v>
      </c>
      <c r="I13" s="83">
        <f t="shared" si="1"/>
        <v>13360.6</v>
      </c>
      <c r="J13" s="83">
        <f t="shared" si="2"/>
        <v>264773.73450000002</v>
      </c>
    </row>
    <row r="14" spans="2:10" x14ac:dyDescent="0.2">
      <c r="B14" s="70" t="s">
        <v>17</v>
      </c>
      <c r="C14" s="91">
        <v>4225.8999999999996</v>
      </c>
      <c r="D14" s="91">
        <v>3770.5</v>
      </c>
      <c r="E14" s="91">
        <v>14074.2</v>
      </c>
      <c r="F14" s="72">
        <v>418590.2</v>
      </c>
      <c r="G14" s="73">
        <f t="shared" si="0"/>
        <v>29.74</v>
      </c>
      <c r="H14" s="73">
        <v>0.77</v>
      </c>
      <c r="I14" s="83">
        <f t="shared" si="1"/>
        <v>10837.134</v>
      </c>
      <c r="J14" s="83">
        <f t="shared" si="2"/>
        <v>322314.45400000003</v>
      </c>
    </row>
    <row r="15" spans="2:10" x14ac:dyDescent="0.2">
      <c r="B15" s="70" t="s">
        <v>18</v>
      </c>
      <c r="C15" s="91">
        <v>3708.6</v>
      </c>
      <c r="D15" s="91">
        <v>30845.4</v>
      </c>
      <c r="E15" s="91">
        <v>111551.6</v>
      </c>
      <c r="F15" s="72">
        <v>1649153.43</v>
      </c>
      <c r="G15" s="73">
        <f t="shared" si="0"/>
        <v>14.78</v>
      </c>
      <c r="H15" s="73">
        <v>0.88</v>
      </c>
      <c r="I15" s="83">
        <f t="shared" si="1"/>
        <v>98165.40800000001</v>
      </c>
      <c r="J15" s="83">
        <f t="shared" si="2"/>
        <v>1451255.0183999999</v>
      </c>
    </row>
    <row r="16" spans="2:10" x14ac:dyDescent="0.2">
      <c r="B16" s="70" t="s">
        <v>19</v>
      </c>
      <c r="C16" s="91">
        <v>3054</v>
      </c>
      <c r="D16" s="91">
        <v>5183</v>
      </c>
      <c r="E16" s="91">
        <v>15692</v>
      </c>
      <c r="F16" s="72">
        <v>406579.89</v>
      </c>
      <c r="G16" s="73">
        <f t="shared" si="0"/>
        <v>25.91</v>
      </c>
      <c r="H16" s="73">
        <v>0.74</v>
      </c>
      <c r="I16" s="83">
        <f t="shared" si="1"/>
        <v>11612.08</v>
      </c>
      <c r="J16" s="83">
        <f t="shared" si="2"/>
        <v>300869.11859999999</v>
      </c>
    </row>
    <row r="17" spans="2:10" x14ac:dyDescent="0.2">
      <c r="B17" s="70" t="s">
        <v>20</v>
      </c>
      <c r="C17" s="91">
        <v>5180.2</v>
      </c>
      <c r="D17" s="91">
        <v>5487.6</v>
      </c>
      <c r="E17" s="91">
        <v>21069.699999999997</v>
      </c>
      <c r="F17" s="72">
        <v>634083.78</v>
      </c>
      <c r="G17" s="73">
        <f t="shared" si="0"/>
        <v>30.09</v>
      </c>
      <c r="H17" s="73">
        <v>0.72</v>
      </c>
      <c r="I17" s="83">
        <f t="shared" si="1"/>
        <v>15170.183999999997</v>
      </c>
      <c r="J17" s="83">
        <f t="shared" si="2"/>
        <v>456540.32160000002</v>
      </c>
    </row>
    <row r="18" spans="2:10" x14ac:dyDescent="0.2">
      <c r="B18" s="70" t="s">
        <v>21</v>
      </c>
      <c r="C18" s="91">
        <v>13096.3</v>
      </c>
      <c r="D18" s="91">
        <v>19629.599999999999</v>
      </c>
      <c r="E18" s="91">
        <v>55053.5</v>
      </c>
      <c r="F18" s="72">
        <v>794856.13</v>
      </c>
      <c r="G18" s="73">
        <f t="shared" si="0"/>
        <v>14.44</v>
      </c>
      <c r="H18" s="73">
        <v>0.82</v>
      </c>
      <c r="I18" s="83">
        <f t="shared" si="1"/>
        <v>45143.869999999995</v>
      </c>
      <c r="J18" s="83">
        <f t="shared" si="2"/>
        <v>651782.02659999998</v>
      </c>
    </row>
    <row r="19" spans="2:10" x14ac:dyDescent="0.2">
      <c r="B19" s="70" t="s">
        <v>22</v>
      </c>
      <c r="C19" s="91">
        <v>5248.6</v>
      </c>
      <c r="D19" s="91">
        <v>-14460</v>
      </c>
      <c r="E19" s="91">
        <v>9333.4000000000015</v>
      </c>
      <c r="F19" s="72">
        <v>576477.4</v>
      </c>
      <c r="G19" s="73">
        <f t="shared" si="0"/>
        <v>61.76</v>
      </c>
      <c r="H19" s="73">
        <v>0.79</v>
      </c>
      <c r="I19" s="83">
        <f t="shared" si="1"/>
        <v>7373.3860000000013</v>
      </c>
      <c r="J19" s="83">
        <f t="shared" si="2"/>
        <v>455417.14600000007</v>
      </c>
    </row>
    <row r="20" spans="2:10" x14ac:dyDescent="0.2">
      <c r="B20" s="70" t="s">
        <v>23</v>
      </c>
      <c r="C20" s="91">
        <v>22070</v>
      </c>
      <c r="D20" s="91">
        <v>25340</v>
      </c>
      <c r="E20" s="91">
        <v>92680</v>
      </c>
      <c r="F20" s="72">
        <v>1351750.51</v>
      </c>
      <c r="G20" s="73">
        <f t="shared" si="0"/>
        <v>14.59</v>
      </c>
      <c r="H20" s="73">
        <v>1.42</v>
      </c>
      <c r="I20" s="83">
        <f t="shared" si="1"/>
        <v>131605.6</v>
      </c>
      <c r="J20" s="83">
        <f t="shared" si="2"/>
        <v>1919485.7241999998</v>
      </c>
    </row>
    <row r="21" spans="2:10" x14ac:dyDescent="0.2">
      <c r="B21" s="70" t="s">
        <v>24</v>
      </c>
      <c r="C21" s="91">
        <v>41510.300000000003</v>
      </c>
      <c r="D21" s="91">
        <v>50057.3</v>
      </c>
      <c r="E21" s="91">
        <v>190490.5</v>
      </c>
      <c r="F21" s="72">
        <v>5321664.74</v>
      </c>
      <c r="G21" s="73">
        <f t="shared" si="0"/>
        <v>27.94</v>
      </c>
      <c r="H21" s="73">
        <v>9.91</v>
      </c>
      <c r="I21" s="83">
        <f t="shared" si="1"/>
        <v>1887760.855</v>
      </c>
      <c r="J21" s="83">
        <f t="shared" si="2"/>
        <v>52737697.573400006</v>
      </c>
    </row>
    <row r="22" spans="2:10" x14ac:dyDescent="0.2">
      <c r="B22" s="70" t="s">
        <v>25</v>
      </c>
      <c r="C22" s="91">
        <v>10104.9</v>
      </c>
      <c r="D22" s="91">
        <v>9762.7999999999993</v>
      </c>
      <c r="E22" s="91">
        <v>36582.800000000003</v>
      </c>
      <c r="F22" s="72">
        <v>569394.84</v>
      </c>
      <c r="G22" s="73">
        <f t="shared" si="0"/>
        <v>15.56</v>
      </c>
      <c r="H22" s="73">
        <v>0.87</v>
      </c>
      <c r="I22" s="83">
        <f t="shared" si="1"/>
        <v>31827.036000000004</v>
      </c>
      <c r="J22" s="83">
        <f t="shared" si="2"/>
        <v>495373.51079999999</v>
      </c>
    </row>
    <row r="23" spans="2:10" x14ac:dyDescent="0.2">
      <c r="B23" s="70" t="s">
        <v>26</v>
      </c>
      <c r="C23" s="91">
        <v>3928.5</v>
      </c>
      <c r="D23" s="91">
        <v>3086.2</v>
      </c>
      <c r="E23" s="91">
        <v>14762.600000000002</v>
      </c>
      <c r="F23" s="72">
        <v>515597.35</v>
      </c>
      <c r="G23" s="73">
        <f t="shared" si="0"/>
        <v>34.93</v>
      </c>
      <c r="H23" s="73">
        <v>0.78</v>
      </c>
      <c r="I23" s="83">
        <f t="shared" si="1"/>
        <v>11514.828000000001</v>
      </c>
      <c r="J23" s="83">
        <f t="shared" si="2"/>
        <v>402165.93300000002</v>
      </c>
    </row>
    <row r="24" spans="2:10" x14ac:dyDescent="0.2">
      <c r="B24" s="70" t="s">
        <v>143</v>
      </c>
      <c r="C24" s="91">
        <v>17347.400000000001</v>
      </c>
      <c r="D24" s="91">
        <v>10919.8</v>
      </c>
      <c r="E24" s="91">
        <v>65087.7</v>
      </c>
      <c r="F24" s="72">
        <v>371431.76</v>
      </c>
      <c r="G24" s="73">
        <f t="shared" si="0"/>
        <v>5.71</v>
      </c>
      <c r="H24" s="73">
        <v>0.4</v>
      </c>
      <c r="I24" s="83">
        <f t="shared" si="1"/>
        <v>26035.08</v>
      </c>
      <c r="J24" s="83">
        <f t="shared" si="2"/>
        <v>148572.704</v>
      </c>
    </row>
    <row r="25" spans="2:10" x14ac:dyDescent="0.2">
      <c r="B25" s="70" t="s">
        <v>27</v>
      </c>
      <c r="C25" s="91">
        <v>12760</v>
      </c>
      <c r="D25" s="91">
        <v>15250</v>
      </c>
      <c r="E25" s="91">
        <v>57310</v>
      </c>
      <c r="F25" s="72">
        <v>3716377.54</v>
      </c>
      <c r="G25" s="73">
        <f t="shared" si="0"/>
        <v>64.849999999999994</v>
      </c>
      <c r="H25" s="73">
        <v>2.8</v>
      </c>
      <c r="I25" s="83">
        <f t="shared" si="1"/>
        <v>160468</v>
      </c>
      <c r="J25" s="83">
        <f t="shared" si="2"/>
        <v>10405857.112</v>
      </c>
    </row>
    <row r="26" spans="2:10" x14ac:dyDescent="0.2">
      <c r="B26" s="70" t="s">
        <v>28</v>
      </c>
      <c r="C26" s="91">
        <v>28694.1</v>
      </c>
      <c r="D26" s="91">
        <v>24670.799999999999</v>
      </c>
      <c r="E26" s="91">
        <v>152997.9</v>
      </c>
      <c r="F26" s="72">
        <v>3158609.87</v>
      </c>
      <c r="G26" s="73">
        <f t="shared" si="0"/>
        <v>20.64</v>
      </c>
      <c r="H26" s="73">
        <v>6.95</v>
      </c>
      <c r="I26" s="83">
        <f t="shared" si="1"/>
        <v>1063335.405</v>
      </c>
      <c r="J26" s="83">
        <f t="shared" si="2"/>
        <v>21952338.596500002</v>
      </c>
    </row>
    <row r="27" spans="2:10" x14ac:dyDescent="0.2">
      <c r="B27" s="70" t="s">
        <v>29</v>
      </c>
      <c r="C27" s="91">
        <v>20713.8</v>
      </c>
      <c r="D27" s="91">
        <v>12050</v>
      </c>
      <c r="E27" s="91">
        <v>42460.1</v>
      </c>
      <c r="F27" s="72">
        <v>2360146.96</v>
      </c>
      <c r="G27" s="73">
        <f t="shared" si="0"/>
        <v>55.59</v>
      </c>
      <c r="H27" s="73">
        <v>5.52</v>
      </c>
      <c r="I27" s="83">
        <f t="shared" si="1"/>
        <v>234379.75199999998</v>
      </c>
      <c r="J27" s="83">
        <f t="shared" si="2"/>
        <v>13028011.219199998</v>
      </c>
    </row>
    <row r="28" spans="2:10" x14ac:dyDescent="0.2">
      <c r="B28" s="70" t="s">
        <v>30</v>
      </c>
      <c r="C28" s="91">
        <v>26398.400000000001</v>
      </c>
      <c r="D28" s="91">
        <v>29546.7</v>
      </c>
      <c r="E28" s="91">
        <v>117962.59999999999</v>
      </c>
      <c r="F28" s="72">
        <v>3384774.34</v>
      </c>
      <c r="G28" s="73">
        <f t="shared" si="0"/>
        <v>28.69</v>
      </c>
      <c r="H28" s="73">
        <v>5.8</v>
      </c>
      <c r="I28" s="83">
        <f t="shared" si="1"/>
        <v>684183.08</v>
      </c>
      <c r="J28" s="83">
        <f t="shared" si="2"/>
        <v>19631691.171999998</v>
      </c>
    </row>
    <row r="29" spans="2:10" x14ac:dyDescent="0.2">
      <c r="B29" s="70" t="s">
        <v>99</v>
      </c>
      <c r="C29" s="91">
        <v>8613.5</v>
      </c>
      <c r="D29" s="91">
        <v>10441.5</v>
      </c>
      <c r="E29" s="91">
        <v>42969.8</v>
      </c>
      <c r="F29" s="72">
        <v>358051.01</v>
      </c>
      <c r="G29" s="73">
        <f t="shared" si="0"/>
        <v>8.33</v>
      </c>
      <c r="H29" s="73">
        <v>0.67</v>
      </c>
      <c r="I29" s="83">
        <f t="shared" si="1"/>
        <v>28789.766000000003</v>
      </c>
      <c r="J29" s="83">
        <f t="shared" si="2"/>
        <v>239894.17670000001</v>
      </c>
    </row>
    <row r="30" spans="2:10" x14ac:dyDescent="0.2">
      <c r="B30" s="70" t="s">
        <v>100</v>
      </c>
      <c r="C30" s="91">
        <v>36548.199999999997</v>
      </c>
      <c r="D30" s="91">
        <v>33146.5</v>
      </c>
      <c r="E30" s="91">
        <v>238177.5</v>
      </c>
      <c r="F30" s="72">
        <v>1412097.16</v>
      </c>
      <c r="G30" s="73">
        <f t="shared" si="0"/>
        <v>5.93</v>
      </c>
      <c r="H30" s="73">
        <v>0.71</v>
      </c>
      <c r="I30" s="83">
        <f t="shared" si="1"/>
        <v>169106.02499999999</v>
      </c>
      <c r="J30" s="83">
        <f t="shared" si="2"/>
        <v>1002588.9835999999</v>
      </c>
    </row>
    <row r="31" spans="2:10" x14ac:dyDescent="0.2">
      <c r="B31" s="70" t="s">
        <v>32</v>
      </c>
      <c r="C31" s="91">
        <v>8801</v>
      </c>
      <c r="D31" s="91">
        <v>9202.5</v>
      </c>
      <c r="E31" s="91">
        <v>38453.100000000006</v>
      </c>
      <c r="F31" s="72">
        <v>910737.72</v>
      </c>
      <c r="G31" s="73">
        <f t="shared" si="0"/>
        <v>23.68</v>
      </c>
      <c r="H31" s="73">
        <v>1.76</v>
      </c>
      <c r="I31" s="83">
        <f t="shared" si="1"/>
        <v>67677.456000000006</v>
      </c>
      <c r="J31" s="83">
        <f t="shared" si="2"/>
        <v>1602898.3872</v>
      </c>
    </row>
    <row r="32" spans="2:10" x14ac:dyDescent="0.2">
      <c r="B32" s="70" t="s">
        <v>33</v>
      </c>
      <c r="C32" s="91">
        <v>37260</v>
      </c>
      <c r="D32" s="91">
        <v>41100</v>
      </c>
      <c r="E32" s="91">
        <v>165410</v>
      </c>
      <c r="F32" s="72">
        <v>2853982.95</v>
      </c>
      <c r="G32" s="73">
        <f t="shared" si="0"/>
        <v>17.25</v>
      </c>
      <c r="H32" s="73">
        <v>6.3</v>
      </c>
      <c r="I32" s="83">
        <f t="shared" si="1"/>
        <v>1042083</v>
      </c>
      <c r="J32" s="83">
        <f t="shared" si="2"/>
        <v>17980092.585000001</v>
      </c>
    </row>
    <row r="33" spans="2:10" x14ac:dyDescent="0.2">
      <c r="B33" s="70" t="s">
        <v>226</v>
      </c>
      <c r="C33" s="91">
        <v>8390</v>
      </c>
      <c r="D33" s="91">
        <v>21260</v>
      </c>
      <c r="E33" s="91">
        <v>92410</v>
      </c>
      <c r="F33" s="72">
        <v>820888.06</v>
      </c>
      <c r="G33" s="73">
        <f t="shared" si="0"/>
        <v>8.8800000000000008</v>
      </c>
      <c r="H33" s="73">
        <v>0.85</v>
      </c>
      <c r="I33" s="83">
        <f t="shared" si="1"/>
        <v>78548.5</v>
      </c>
      <c r="J33" s="83">
        <f t="shared" si="2"/>
        <v>697754.85100000002</v>
      </c>
    </row>
    <row r="34" spans="2:10" x14ac:dyDescent="0.2">
      <c r="B34" s="70" t="s">
        <v>34</v>
      </c>
      <c r="C34" s="91">
        <v>14406.8</v>
      </c>
      <c r="D34" s="91">
        <v>17473.7</v>
      </c>
      <c r="E34" s="91">
        <v>67353.3</v>
      </c>
      <c r="F34" s="72">
        <v>2154521.7799999998</v>
      </c>
      <c r="G34" s="73">
        <f t="shared" si="0"/>
        <v>31.99</v>
      </c>
      <c r="H34" s="73">
        <v>3.61</v>
      </c>
      <c r="I34" s="83">
        <f t="shared" si="1"/>
        <v>243145.413</v>
      </c>
      <c r="J34" s="83">
        <f t="shared" si="2"/>
        <v>7777823.6257999986</v>
      </c>
    </row>
    <row r="35" spans="2:10" x14ac:dyDescent="0.2">
      <c r="B35" s="70" t="s">
        <v>35</v>
      </c>
      <c r="C35" s="91">
        <v>18198.8</v>
      </c>
      <c r="D35" s="91">
        <v>22304.9</v>
      </c>
      <c r="E35" s="91">
        <v>81027.200000000012</v>
      </c>
      <c r="F35" s="72">
        <v>1941128.6</v>
      </c>
      <c r="G35" s="73">
        <f t="shared" si="0"/>
        <v>23.96</v>
      </c>
      <c r="H35" s="73">
        <v>3.87</v>
      </c>
      <c r="I35" s="83">
        <f t="shared" si="1"/>
        <v>313575.26400000002</v>
      </c>
      <c r="J35" s="83">
        <f t="shared" si="2"/>
        <v>7512167.682000001</v>
      </c>
    </row>
    <row r="36" spans="2:10" x14ac:dyDescent="0.2">
      <c r="B36" s="70" t="s">
        <v>37</v>
      </c>
      <c r="C36" s="91">
        <v>13315.7</v>
      </c>
      <c r="D36" s="91">
        <v>16330</v>
      </c>
      <c r="E36" s="91">
        <v>56380</v>
      </c>
      <c r="F36" s="72">
        <v>957258.26</v>
      </c>
      <c r="G36" s="73">
        <f t="shared" si="0"/>
        <v>16.98</v>
      </c>
      <c r="H36" s="73">
        <v>1.73</v>
      </c>
      <c r="I36" s="83">
        <f t="shared" si="1"/>
        <v>97537.4</v>
      </c>
      <c r="J36" s="83">
        <f t="shared" si="2"/>
        <v>1656056.7897999999</v>
      </c>
    </row>
    <row r="37" spans="2:10" x14ac:dyDescent="0.2">
      <c r="B37" s="70" t="s">
        <v>38</v>
      </c>
      <c r="C37" s="91">
        <v>24843</v>
      </c>
      <c r="D37" s="91">
        <v>22404</v>
      </c>
      <c r="E37" s="91">
        <v>78968</v>
      </c>
      <c r="F37" s="72">
        <v>2226541.5</v>
      </c>
      <c r="G37" s="73">
        <f t="shared" si="0"/>
        <v>28.2</v>
      </c>
      <c r="H37" s="73">
        <v>2.13</v>
      </c>
      <c r="I37" s="83">
        <f t="shared" si="1"/>
        <v>168201.84</v>
      </c>
      <c r="J37" s="83">
        <f t="shared" si="2"/>
        <v>4742533.3949999996</v>
      </c>
    </row>
    <row r="38" spans="2:10" x14ac:dyDescent="0.2">
      <c r="B38" s="70" t="s">
        <v>39</v>
      </c>
      <c r="C38" s="91">
        <v>24386</v>
      </c>
      <c r="D38" s="91">
        <v>24260.2</v>
      </c>
      <c r="E38" s="91">
        <v>103005.59999999999</v>
      </c>
      <c r="F38" s="72">
        <v>1297217.69</v>
      </c>
      <c r="G38" s="73">
        <f t="shared" si="0"/>
        <v>12.59</v>
      </c>
      <c r="H38" s="73">
        <v>1.21</v>
      </c>
      <c r="I38" s="83">
        <f t="shared" si="1"/>
        <v>124636.77599999998</v>
      </c>
      <c r="J38" s="83">
        <f t="shared" si="2"/>
        <v>1569633.4049</v>
      </c>
    </row>
    <row r="39" spans="2:10" x14ac:dyDescent="0.2">
      <c r="B39" s="70" t="s">
        <v>40</v>
      </c>
      <c r="C39" s="91">
        <v>51307.4</v>
      </c>
      <c r="D39" s="91">
        <v>82646.100000000006</v>
      </c>
      <c r="E39" s="91">
        <v>253382.80000000002</v>
      </c>
      <c r="F39" s="72">
        <v>2064546.71</v>
      </c>
      <c r="G39" s="73">
        <f t="shared" si="0"/>
        <v>8.15</v>
      </c>
      <c r="H39" s="73">
        <v>1.05</v>
      </c>
      <c r="I39" s="83">
        <f t="shared" si="1"/>
        <v>266051.94</v>
      </c>
      <c r="J39" s="83">
        <f t="shared" si="2"/>
        <v>2167774.0455</v>
      </c>
    </row>
    <row r="40" spans="2:10" x14ac:dyDescent="0.2">
      <c r="B40" s="70" t="s">
        <v>41</v>
      </c>
      <c r="C40" s="91">
        <v>21410.400000000001</v>
      </c>
      <c r="D40" s="91">
        <v>23094.9</v>
      </c>
      <c r="E40" s="91">
        <v>85955.4</v>
      </c>
      <c r="F40" s="72">
        <v>972944.88</v>
      </c>
      <c r="G40" s="73">
        <f t="shared" si="0"/>
        <v>11.32</v>
      </c>
      <c r="H40" s="73">
        <v>1.03</v>
      </c>
      <c r="I40" s="83">
        <f t="shared" si="1"/>
        <v>88534.061999999991</v>
      </c>
      <c r="J40" s="83">
        <f t="shared" si="2"/>
        <v>1002133.2264</v>
      </c>
    </row>
    <row r="41" spans="2:10" x14ac:dyDescent="0.2">
      <c r="B41" s="70" t="s">
        <v>42</v>
      </c>
      <c r="C41" s="91">
        <v>81090</v>
      </c>
      <c r="D41" s="91">
        <v>95160</v>
      </c>
      <c r="E41" s="91">
        <v>378330</v>
      </c>
      <c r="F41" s="72">
        <v>6953518.8600000003</v>
      </c>
      <c r="G41" s="73">
        <f t="shared" si="0"/>
        <v>18.38</v>
      </c>
      <c r="H41" s="73">
        <v>8.7799999999999994</v>
      </c>
      <c r="I41" s="83">
        <f t="shared" si="1"/>
        <v>3321737.4</v>
      </c>
      <c r="J41" s="83">
        <f t="shared" si="2"/>
        <v>61051895.590800002</v>
      </c>
    </row>
    <row r="42" spans="2:10" x14ac:dyDescent="0.2">
      <c r="B42" s="70" t="s">
        <v>43</v>
      </c>
      <c r="C42" s="91">
        <v>18404.3</v>
      </c>
      <c r="D42" s="91">
        <v>5764.6</v>
      </c>
      <c r="E42" s="91">
        <v>-130825.79999999999</v>
      </c>
      <c r="F42" s="72">
        <v>2531459.25</v>
      </c>
      <c r="G42" s="93" t="s">
        <v>169</v>
      </c>
      <c r="H42" s="73">
        <v>2.5499999999999998</v>
      </c>
      <c r="I42" s="83">
        <f t="shared" si="1"/>
        <v>-333605.78999999992</v>
      </c>
      <c r="J42" s="83">
        <f t="shared" si="2"/>
        <v>6455221.0874999994</v>
      </c>
    </row>
    <row r="43" spans="2:10" x14ac:dyDescent="0.2">
      <c r="B43" s="70" t="s">
        <v>44</v>
      </c>
      <c r="C43" s="91">
        <v>9121.2000000000007</v>
      </c>
      <c r="D43" s="91">
        <v>-2188.1999999999998</v>
      </c>
      <c r="E43" s="91">
        <v>24380.399999999998</v>
      </c>
      <c r="F43" s="72">
        <v>1248190.55</v>
      </c>
      <c r="G43" s="73">
        <f t="shared" si="0"/>
        <v>51.2</v>
      </c>
      <c r="H43" s="73">
        <v>1.55</v>
      </c>
      <c r="I43" s="83">
        <f t="shared" si="1"/>
        <v>37789.619999999995</v>
      </c>
      <c r="J43" s="83">
        <f t="shared" si="2"/>
        <v>1934695.3525</v>
      </c>
    </row>
    <row r="44" spans="2:10" x14ac:dyDescent="0.2">
      <c r="B44" s="70" t="s">
        <v>45</v>
      </c>
      <c r="C44" s="91">
        <v>64460</v>
      </c>
      <c r="D44" s="91">
        <v>79010</v>
      </c>
      <c r="E44" s="91">
        <v>286760</v>
      </c>
      <c r="F44" s="72">
        <v>7056734.6799999997</v>
      </c>
      <c r="G44" s="73">
        <f t="shared" si="0"/>
        <v>24.61</v>
      </c>
      <c r="H44" s="73">
        <v>5.0199999999999996</v>
      </c>
      <c r="I44" s="83">
        <f t="shared" si="1"/>
        <v>1439535.2</v>
      </c>
      <c r="J44" s="83">
        <f t="shared" si="2"/>
        <v>35424808.093599997</v>
      </c>
    </row>
    <row r="45" spans="2:10" x14ac:dyDescent="0.2">
      <c r="B45" s="70" t="s">
        <v>47</v>
      </c>
      <c r="C45" s="91">
        <v>24827.8</v>
      </c>
      <c r="D45" s="91">
        <v>-10488</v>
      </c>
      <c r="E45" s="91">
        <v>3726.9999999999964</v>
      </c>
      <c r="F45" s="72">
        <v>510483.25</v>
      </c>
      <c r="G45" s="73">
        <f t="shared" si="0"/>
        <v>136.97</v>
      </c>
      <c r="H45" s="73">
        <v>0.8</v>
      </c>
      <c r="I45" s="83">
        <f t="shared" si="1"/>
        <v>2981.5999999999972</v>
      </c>
      <c r="J45" s="83">
        <f t="shared" si="2"/>
        <v>408386.60000000003</v>
      </c>
    </row>
    <row r="46" spans="2:10" x14ac:dyDescent="0.2">
      <c r="B46" s="70" t="s">
        <v>49</v>
      </c>
      <c r="C46" s="91">
        <v>10058</v>
      </c>
      <c r="D46" s="91">
        <v>36042</v>
      </c>
      <c r="E46" s="91">
        <v>170775.19999999998</v>
      </c>
      <c r="F46" s="72">
        <v>709256.74</v>
      </c>
      <c r="G46" s="73">
        <f t="shared" si="0"/>
        <v>4.1500000000000004</v>
      </c>
      <c r="H46" s="73">
        <v>1.01</v>
      </c>
      <c r="I46" s="83">
        <f t="shared" si="1"/>
        <v>172482.95199999999</v>
      </c>
      <c r="J46" s="83">
        <f t="shared" si="2"/>
        <v>716349.30740000005</v>
      </c>
    </row>
    <row r="47" spans="2:10" x14ac:dyDescent="0.2">
      <c r="B47" s="70" t="s">
        <v>50</v>
      </c>
      <c r="C47" s="91">
        <v>8361.5</v>
      </c>
      <c r="D47" s="91">
        <v>10643.3</v>
      </c>
      <c r="E47" s="91">
        <v>41272.800000000003</v>
      </c>
      <c r="F47" s="72">
        <v>686938.68</v>
      </c>
      <c r="G47" s="73">
        <f t="shared" si="0"/>
        <v>16.64</v>
      </c>
      <c r="H47" s="73">
        <v>1.1299999999999999</v>
      </c>
      <c r="I47" s="83">
        <f t="shared" si="1"/>
        <v>46638.263999999996</v>
      </c>
      <c r="J47" s="83">
        <f t="shared" si="2"/>
        <v>776240.7084</v>
      </c>
    </row>
    <row r="48" spans="2:10" x14ac:dyDescent="0.2">
      <c r="B48" s="70" t="s">
        <v>168</v>
      </c>
      <c r="C48" s="91">
        <v>2838.5</v>
      </c>
      <c r="D48" s="91">
        <v>3059.1</v>
      </c>
      <c r="E48" s="91">
        <v>12403.7</v>
      </c>
      <c r="F48" s="72">
        <v>792082.81</v>
      </c>
      <c r="G48" s="73">
        <f t="shared" si="0"/>
        <v>63.86</v>
      </c>
      <c r="H48" s="73">
        <v>0.85</v>
      </c>
      <c r="I48" s="83">
        <f t="shared" si="1"/>
        <v>10543.145</v>
      </c>
      <c r="J48" s="83">
        <f t="shared" si="2"/>
        <v>673270.3885</v>
      </c>
    </row>
    <row r="49" spans="2:10" x14ac:dyDescent="0.2">
      <c r="B49" s="70" t="s">
        <v>144</v>
      </c>
      <c r="C49" s="91">
        <v>2370</v>
      </c>
      <c r="D49" s="91">
        <v>2700</v>
      </c>
      <c r="E49" s="91">
        <v>20900</v>
      </c>
      <c r="F49" s="72">
        <v>387151.35999999999</v>
      </c>
      <c r="G49" s="73">
        <f t="shared" si="0"/>
        <v>18.52</v>
      </c>
      <c r="H49" s="73">
        <v>0.6</v>
      </c>
      <c r="I49" s="83">
        <f t="shared" si="1"/>
        <v>12540</v>
      </c>
      <c r="J49" s="83">
        <f t="shared" si="2"/>
        <v>232290.81599999999</v>
      </c>
    </row>
    <row r="50" spans="2:10" x14ac:dyDescent="0.2">
      <c r="B50" s="70" t="s">
        <v>51</v>
      </c>
      <c r="C50" s="91">
        <v>4227.7</v>
      </c>
      <c r="D50" s="91">
        <v>3768.2</v>
      </c>
      <c r="E50" s="91">
        <v>19112.7</v>
      </c>
      <c r="F50" s="72">
        <v>1075965.2</v>
      </c>
      <c r="G50" s="73">
        <f t="shared" si="0"/>
        <v>56.3</v>
      </c>
      <c r="H50" s="73">
        <v>0.88</v>
      </c>
      <c r="I50" s="83">
        <f t="shared" si="1"/>
        <v>16819.175999999999</v>
      </c>
      <c r="J50" s="83">
        <f t="shared" si="2"/>
        <v>946849.37599999993</v>
      </c>
    </row>
    <row r="51" spans="2:10" x14ac:dyDescent="0.2">
      <c r="B51" s="70" t="s">
        <v>124</v>
      </c>
      <c r="C51" s="91">
        <v>20450</v>
      </c>
      <c r="D51" s="91">
        <v>13430</v>
      </c>
      <c r="E51" s="91">
        <v>96720</v>
      </c>
      <c r="F51" s="72">
        <v>758865.69</v>
      </c>
      <c r="G51" s="73">
        <f t="shared" si="0"/>
        <v>7.85</v>
      </c>
      <c r="H51" s="73">
        <v>0.95</v>
      </c>
      <c r="I51" s="83">
        <f t="shared" si="1"/>
        <v>91884</v>
      </c>
      <c r="J51" s="83">
        <f t="shared" si="2"/>
        <v>720922.40549999988</v>
      </c>
    </row>
    <row r="52" spans="2:10" x14ac:dyDescent="0.2">
      <c r="B52" s="70" t="s">
        <v>52</v>
      </c>
      <c r="C52" s="91">
        <v>21918</v>
      </c>
      <c r="D52" s="91">
        <v>18890</v>
      </c>
      <c r="E52" s="91">
        <v>77441</v>
      </c>
      <c r="F52" s="72">
        <v>1468639.38</v>
      </c>
      <c r="G52" s="73">
        <f t="shared" si="0"/>
        <v>18.96</v>
      </c>
      <c r="H52" s="73">
        <v>0.91</v>
      </c>
      <c r="I52" s="83">
        <f t="shared" si="1"/>
        <v>70471.31</v>
      </c>
      <c r="J52" s="83">
        <f t="shared" si="2"/>
        <v>1336461.8358</v>
      </c>
    </row>
    <row r="53" spans="2:10" x14ac:dyDescent="0.2">
      <c r="B53" s="70" t="s">
        <v>53</v>
      </c>
      <c r="C53" s="91">
        <v>10027.299999999999</v>
      </c>
      <c r="D53" s="91">
        <v>9647</v>
      </c>
      <c r="E53" s="91">
        <v>44813.7</v>
      </c>
      <c r="F53" s="72">
        <v>514117.31</v>
      </c>
      <c r="G53" s="73">
        <f t="shared" si="0"/>
        <v>11.47</v>
      </c>
      <c r="H53" s="73">
        <v>0.84</v>
      </c>
      <c r="I53" s="83">
        <f t="shared" si="1"/>
        <v>37643.507999999994</v>
      </c>
      <c r="J53" s="83">
        <f t="shared" si="2"/>
        <v>431858.5404</v>
      </c>
    </row>
    <row r="54" spans="2:10" ht="13.5" thickBot="1" x14ac:dyDescent="0.25">
      <c r="B54" s="78" t="s">
        <v>54</v>
      </c>
      <c r="C54" s="92">
        <v>6254.6</v>
      </c>
      <c r="D54" s="92">
        <v>3866.7</v>
      </c>
      <c r="E54" s="92">
        <v>13183</v>
      </c>
      <c r="F54" s="80">
        <v>417538.8</v>
      </c>
      <c r="G54" s="81">
        <f t="shared" si="0"/>
        <v>31.67</v>
      </c>
      <c r="H54" s="81">
        <v>0.61</v>
      </c>
      <c r="I54" s="84">
        <f t="shared" si="1"/>
        <v>8041.63</v>
      </c>
      <c r="J54" s="84">
        <f t="shared" si="2"/>
        <v>254698.66799999998</v>
      </c>
    </row>
    <row r="55" spans="2:10" x14ac:dyDescent="0.2">
      <c r="C55" s="61">
        <f>SUM(C5:C54)</f>
        <v>848218.70000000007</v>
      </c>
      <c r="D55" s="61">
        <v>891201</v>
      </c>
      <c r="E55" s="61">
        <f>SUM(E5:E54)</f>
        <v>3633308.100000001</v>
      </c>
      <c r="F55" s="77">
        <f>SUM(F5:F54)</f>
        <v>77198139.950000003</v>
      </c>
      <c r="G55" s="25" t="s">
        <v>74</v>
      </c>
      <c r="H55" s="25">
        <f>SUM(H5:H54)</f>
        <v>100.00999999999996</v>
      </c>
      <c r="I55" s="25">
        <f>SUM(I5:I54)</f>
        <v>12259081.431</v>
      </c>
      <c r="J55" s="25">
        <f>SUM(J5:J54)</f>
        <v>294615398.34319997</v>
      </c>
    </row>
    <row r="56" spans="2:10" x14ac:dyDescent="0.2">
      <c r="C56" s="26"/>
      <c r="D56" s="26" t="s">
        <v>118</v>
      </c>
      <c r="E56" s="55">
        <f>D55/C55-1</f>
        <v>5.0673605757571627E-2</v>
      </c>
      <c r="F56" s="26"/>
      <c r="G56" s="26"/>
      <c r="I56" s="59" t="s">
        <v>116</v>
      </c>
      <c r="J56" s="60" t="s">
        <v>115</v>
      </c>
    </row>
    <row r="57" spans="2:10" x14ac:dyDescent="0.2">
      <c r="D57" s="26" t="s">
        <v>157</v>
      </c>
      <c r="E57" s="55">
        <f>SUMPRODUCT(D5:D54,H5:H54)/SUMPRODUCT(C5:C54,H5:H54)-1</f>
        <v>0.10006341445774991</v>
      </c>
      <c r="H57" s="75">
        <v>43418</v>
      </c>
      <c r="I57" s="54">
        <v>10576.3</v>
      </c>
      <c r="J57" s="54">
        <f>I55</f>
        <v>12259081.431</v>
      </c>
    </row>
    <row r="58" spans="2:10" x14ac:dyDescent="0.2">
      <c r="B58" s="9" t="s">
        <v>65</v>
      </c>
      <c r="H58" s="75">
        <v>43326</v>
      </c>
      <c r="I58" s="54">
        <v>11435.1</v>
      </c>
      <c r="J58" s="54">
        <f>'30062018'!J57</f>
        <v>12112929.494859999</v>
      </c>
    </row>
    <row r="59" spans="2:10" x14ac:dyDescent="0.2">
      <c r="B59" t="s">
        <v>138</v>
      </c>
      <c r="I59" s="87">
        <f>I57/I58-1</f>
        <v>-7.510209792655953E-2</v>
      </c>
      <c r="J59" s="87">
        <f>J57/J58-1</f>
        <v>1.2065779479853989E-2</v>
      </c>
    </row>
    <row r="60" spans="2:10" x14ac:dyDescent="0.2">
      <c r="B60" t="s">
        <v>109</v>
      </c>
      <c r="H60" s="75"/>
      <c r="I60" s="112"/>
      <c r="J60" s="60"/>
    </row>
    <row r="61" spans="2:10" x14ac:dyDescent="0.2">
      <c r="B61" t="s">
        <v>139</v>
      </c>
      <c r="H61" s="23"/>
      <c r="I61" s="85"/>
      <c r="J61" s="85"/>
    </row>
    <row r="62" spans="2:10" x14ac:dyDescent="0.2">
      <c r="B62" t="s">
        <v>228</v>
      </c>
      <c r="H62" s="23"/>
      <c r="I62" s="85"/>
      <c r="J62" s="99"/>
    </row>
    <row r="63" spans="2:10" ht="39.75" customHeight="1" x14ac:dyDescent="0.2">
      <c r="B63" s="111" t="s">
        <v>227</v>
      </c>
      <c r="C63" s="111"/>
      <c r="D63" s="111"/>
      <c r="E63" s="111"/>
      <c r="F63" s="111"/>
      <c r="G63" s="111"/>
      <c r="H63" s="106"/>
      <c r="I63" s="85"/>
      <c r="J63" s="85"/>
    </row>
    <row r="64" spans="2:10" ht="27" customHeight="1" x14ac:dyDescent="0.2">
      <c r="B64" s="111" t="s">
        <v>176</v>
      </c>
      <c r="C64" s="111"/>
      <c r="D64" s="111"/>
      <c r="E64" s="111"/>
      <c r="F64" s="111"/>
      <c r="G64" s="111"/>
      <c r="H64" s="106"/>
    </row>
    <row r="65" spans="2:7" ht="40.5" customHeight="1" x14ac:dyDescent="0.2">
      <c r="B65" s="111" t="s">
        <v>214</v>
      </c>
      <c r="C65" s="111"/>
      <c r="D65" s="111"/>
      <c r="E65" s="111"/>
      <c r="F65" s="111"/>
      <c r="G65" s="111"/>
    </row>
  </sheetData>
  <mergeCells count="3">
    <mergeCell ref="B63:G63"/>
    <mergeCell ref="B64:G64"/>
    <mergeCell ref="B65:G6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65"/>
  <sheetViews>
    <sheetView topLeftCell="A46" workbookViewId="0">
      <selection activeCell="I64" sqref="I64"/>
    </sheetView>
  </sheetViews>
  <sheetFormatPr defaultRowHeight="12.75" x14ac:dyDescent="0.2"/>
  <cols>
    <col min="1" max="1" width="2.140625" customWidth="1"/>
    <col min="2" max="2" width="36.5703125" customWidth="1"/>
    <col min="3" max="4" width="18.28515625" customWidth="1"/>
    <col min="5" max="5" width="19.140625" bestFit="1" customWidth="1"/>
    <col min="6" max="6" width="14.5703125" style="2" bestFit="1" customWidth="1"/>
    <col min="7" max="7" width="13.42578125" customWidth="1"/>
    <col min="8" max="8" width="14.85546875" bestFit="1" customWidth="1"/>
    <col min="9" max="9" width="14.85546875" customWidth="1"/>
    <col min="10" max="10" width="16.85546875" bestFit="1" customWidth="1"/>
    <col min="11" max="11" width="39.28515625" customWidth="1"/>
    <col min="12" max="12" width="17.140625" bestFit="1" customWidth="1"/>
  </cols>
  <sheetData>
    <row r="1" spans="2:13" x14ac:dyDescent="0.2">
      <c r="B1" s="35" t="s">
        <v>98</v>
      </c>
      <c r="C1" s="42">
        <f>J56/H56*K57</f>
        <v>22.502726038618459</v>
      </c>
      <c r="D1" s="42"/>
    </row>
    <row r="2" spans="2:13" x14ac:dyDescent="0.2">
      <c r="B2" s="6"/>
      <c r="C2" s="48" t="s">
        <v>64</v>
      </c>
      <c r="D2" s="48"/>
      <c r="E2" s="48"/>
      <c r="F2" s="48"/>
      <c r="G2" s="48"/>
      <c r="H2" s="48"/>
      <c r="I2" s="48"/>
      <c r="J2" s="48"/>
    </row>
    <row r="3" spans="2:13" x14ac:dyDescent="0.2">
      <c r="C3" s="47" t="s">
        <v>80</v>
      </c>
      <c r="D3" s="47"/>
      <c r="E3" s="47"/>
      <c r="F3" s="47"/>
      <c r="G3" s="47"/>
      <c r="H3" s="47"/>
      <c r="I3" s="47"/>
      <c r="J3" s="47"/>
    </row>
    <row r="4" spans="2:13" ht="39" thickBot="1" x14ac:dyDescent="0.25">
      <c r="B4" s="3" t="s">
        <v>60</v>
      </c>
      <c r="C4" s="3" t="s">
        <v>102</v>
      </c>
      <c r="D4" s="3" t="s">
        <v>105</v>
      </c>
      <c r="E4" s="3" t="s">
        <v>103</v>
      </c>
      <c r="F4" s="4" t="s">
        <v>58</v>
      </c>
      <c r="G4" s="3" t="s">
        <v>104</v>
      </c>
      <c r="H4" s="3" t="s">
        <v>106</v>
      </c>
      <c r="I4" s="3" t="s">
        <v>107</v>
      </c>
      <c r="J4" s="3" t="s">
        <v>1</v>
      </c>
      <c r="L4" t="s">
        <v>56</v>
      </c>
      <c r="M4" t="s">
        <v>57</v>
      </c>
    </row>
    <row r="5" spans="2:13" ht="13.5" thickTop="1" x14ac:dyDescent="0.2">
      <c r="B5" t="s">
        <v>2</v>
      </c>
      <c r="C5" s="45">
        <v>6230</v>
      </c>
      <c r="D5" s="45">
        <v>5827.4</v>
      </c>
      <c r="E5" s="45">
        <v>304905.48</v>
      </c>
      <c r="F5" s="21">
        <f>ROUND(E5/C5,2)</f>
        <v>48.94</v>
      </c>
      <c r="G5">
        <v>0.36</v>
      </c>
      <c r="H5" s="24">
        <f>G5*C5</f>
        <v>2242.7999999999997</v>
      </c>
      <c r="I5" s="24">
        <f>G5*D5</f>
        <v>2097.8639999999996</v>
      </c>
      <c r="J5" s="24">
        <f>G5*E5</f>
        <v>109765.97279999999</v>
      </c>
      <c r="K5" t="s">
        <v>77</v>
      </c>
      <c r="L5" s="32">
        <v>2887348428</v>
      </c>
      <c r="M5">
        <v>0.85025944332229897</v>
      </c>
    </row>
    <row r="6" spans="2:13" x14ac:dyDescent="0.2">
      <c r="B6" t="s">
        <v>4</v>
      </c>
      <c r="C6" s="45">
        <v>39115.199999999997</v>
      </c>
      <c r="D6" s="45">
        <v>28971.599999999999</v>
      </c>
      <c r="E6" s="45">
        <v>679375.73</v>
      </c>
      <c r="F6" s="21">
        <f t="shared" ref="F6:F55" si="0">ROUND(E6/C6,2)</f>
        <v>17.37</v>
      </c>
      <c r="G6">
        <v>0.74</v>
      </c>
      <c r="H6" s="24">
        <f t="shared" ref="H6:H55" si="1">G6*C6</f>
        <v>28945.247999999996</v>
      </c>
      <c r="I6" s="24">
        <f t="shared" ref="I6:I55" si="2">G6*D6</f>
        <v>21438.984</v>
      </c>
      <c r="J6" s="24">
        <f t="shared" ref="J6:J55" si="3">G6*E6</f>
        <v>502738.04019999999</v>
      </c>
      <c r="K6" t="s">
        <v>78</v>
      </c>
      <c r="L6" s="32">
        <v>508502291</v>
      </c>
      <c r="M6">
        <f>1-M5</f>
        <v>0.14974055667770103</v>
      </c>
    </row>
    <row r="7" spans="2:13" x14ac:dyDescent="0.2">
      <c r="B7" t="s">
        <v>6</v>
      </c>
      <c r="C7" s="45">
        <v>12353.2</v>
      </c>
      <c r="D7" s="45">
        <v>6630.3000000000011</v>
      </c>
      <c r="E7" s="45">
        <v>476951.98</v>
      </c>
      <c r="F7" s="21">
        <f t="shared" si="0"/>
        <v>38.61</v>
      </c>
      <c r="G7">
        <v>0.52</v>
      </c>
      <c r="H7" s="24">
        <f t="shared" si="1"/>
        <v>6423.6640000000007</v>
      </c>
      <c r="I7" s="24">
        <f t="shared" si="2"/>
        <v>3447.7560000000008</v>
      </c>
      <c r="J7" s="24">
        <f t="shared" si="3"/>
        <v>248015.02960000001</v>
      </c>
    </row>
    <row r="8" spans="2:13" x14ac:dyDescent="0.2">
      <c r="B8" t="s">
        <v>7</v>
      </c>
      <c r="C8" s="45">
        <v>19394.2</v>
      </c>
      <c r="D8" s="45">
        <v>17451.599999999999</v>
      </c>
      <c r="E8" s="45">
        <v>1099096.79</v>
      </c>
      <c r="F8" s="21">
        <f t="shared" si="0"/>
        <v>56.67</v>
      </c>
      <c r="G8">
        <v>1.41</v>
      </c>
      <c r="H8" s="24">
        <f t="shared" si="1"/>
        <v>27345.822</v>
      </c>
      <c r="I8" s="24">
        <f t="shared" si="2"/>
        <v>24606.755999999998</v>
      </c>
      <c r="J8" s="24">
        <f t="shared" si="3"/>
        <v>1549726.4738999999</v>
      </c>
    </row>
    <row r="9" spans="2:13" x14ac:dyDescent="0.2">
      <c r="B9" t="s">
        <v>8</v>
      </c>
      <c r="C9" s="45">
        <v>23016.7</v>
      </c>
      <c r="D9" s="45">
        <v>20235.900000000001</v>
      </c>
      <c r="E9" s="45">
        <v>300586.96999999997</v>
      </c>
      <c r="F9" s="21">
        <f t="shared" si="0"/>
        <v>13.06</v>
      </c>
      <c r="G9">
        <v>0.57999999999999996</v>
      </c>
      <c r="H9" s="24">
        <f t="shared" si="1"/>
        <v>13349.686</v>
      </c>
      <c r="I9" s="24">
        <f t="shared" si="2"/>
        <v>11736.822</v>
      </c>
      <c r="J9" s="24">
        <f t="shared" si="3"/>
        <v>174340.44259999998</v>
      </c>
    </row>
    <row r="10" spans="2:13" x14ac:dyDescent="0.2">
      <c r="B10" t="s">
        <v>9</v>
      </c>
      <c r="C10" s="45">
        <v>39530.300000000003</v>
      </c>
      <c r="D10" s="45">
        <v>83496.7</v>
      </c>
      <c r="E10" s="45">
        <v>1214203.32</v>
      </c>
      <c r="F10" s="21">
        <f t="shared" si="0"/>
        <v>30.72</v>
      </c>
      <c r="G10">
        <v>2.63</v>
      </c>
      <c r="H10" s="24">
        <f t="shared" si="1"/>
        <v>103964.689</v>
      </c>
      <c r="I10" s="24">
        <f t="shared" si="2"/>
        <v>219596.321</v>
      </c>
      <c r="J10" s="24">
        <f t="shared" si="3"/>
        <v>3193354.7316000001</v>
      </c>
    </row>
    <row r="11" spans="2:13" x14ac:dyDescent="0.2">
      <c r="B11" t="s">
        <v>10</v>
      </c>
      <c r="C11" s="45">
        <v>40794.9</v>
      </c>
      <c r="D11" s="45">
        <v>40612.400000000001</v>
      </c>
      <c r="E11" s="45">
        <v>820695.51</v>
      </c>
      <c r="F11" s="21">
        <f t="shared" si="0"/>
        <v>20.12</v>
      </c>
      <c r="G11">
        <v>1.1499999999999999</v>
      </c>
      <c r="H11" s="24">
        <f t="shared" si="1"/>
        <v>46914.134999999995</v>
      </c>
      <c r="I11" s="24">
        <f t="shared" si="2"/>
        <v>46704.259999999995</v>
      </c>
      <c r="J11" s="24">
        <f t="shared" si="3"/>
        <v>943799.83649999998</v>
      </c>
    </row>
    <row r="12" spans="2:13" x14ac:dyDescent="0.2">
      <c r="B12" t="s">
        <v>11</v>
      </c>
      <c r="C12" s="45">
        <v>18149.8</v>
      </c>
      <c r="D12" s="45">
        <v>-50676.800000000003</v>
      </c>
      <c r="E12" s="45">
        <v>400578.15</v>
      </c>
      <c r="F12" s="21">
        <f t="shared" si="0"/>
        <v>22.07</v>
      </c>
      <c r="G12">
        <v>0.48</v>
      </c>
      <c r="H12" s="24">
        <f t="shared" si="1"/>
        <v>8711.9039999999986</v>
      </c>
      <c r="I12" s="24">
        <f t="shared" si="2"/>
        <v>-24324.864000000001</v>
      </c>
      <c r="J12" s="24">
        <f t="shared" si="3"/>
        <v>192277.51200000002</v>
      </c>
    </row>
    <row r="13" spans="2:13" x14ac:dyDescent="0.2">
      <c r="B13" t="s">
        <v>12</v>
      </c>
      <c r="C13" s="45">
        <v>4572.6000000000004</v>
      </c>
      <c r="D13" s="45">
        <v>-7041.3</v>
      </c>
      <c r="E13" s="45">
        <v>375278.27</v>
      </c>
      <c r="F13" s="21">
        <f t="shared" si="0"/>
        <v>82.07</v>
      </c>
      <c r="G13">
        <v>0.45</v>
      </c>
      <c r="H13" s="24">
        <f t="shared" si="1"/>
        <v>2057.67</v>
      </c>
      <c r="I13" s="24">
        <f t="shared" si="2"/>
        <v>-3168.585</v>
      </c>
      <c r="J13" s="24">
        <f t="shared" si="3"/>
        <v>168875.22150000001</v>
      </c>
    </row>
    <row r="14" spans="2:13" x14ac:dyDescent="0.2">
      <c r="B14" t="s">
        <v>13</v>
      </c>
      <c r="C14" s="45">
        <v>95069.7</v>
      </c>
      <c r="D14" s="45">
        <v>80888.7</v>
      </c>
      <c r="E14" s="45">
        <v>1092471.8400000001</v>
      </c>
      <c r="F14" s="21">
        <f t="shared" si="0"/>
        <v>11.49</v>
      </c>
      <c r="G14">
        <v>1.07</v>
      </c>
      <c r="H14" s="24">
        <f t="shared" si="1"/>
        <v>101724.579</v>
      </c>
      <c r="I14" s="24">
        <f t="shared" si="2"/>
        <v>86550.909</v>
      </c>
      <c r="J14" s="24">
        <f t="shared" si="3"/>
        <v>1168944.8688000001</v>
      </c>
    </row>
    <row r="15" spans="2:13" x14ac:dyDescent="0.2">
      <c r="B15" t="s">
        <v>14</v>
      </c>
      <c r="C15" s="45">
        <v>37998</v>
      </c>
      <c r="D15" s="45">
        <v>60767</v>
      </c>
      <c r="E15" s="45">
        <v>1491330.04</v>
      </c>
      <c r="F15" s="21">
        <f t="shared" si="0"/>
        <v>39.25</v>
      </c>
      <c r="G15">
        <v>1.47</v>
      </c>
      <c r="H15" s="24">
        <f t="shared" si="1"/>
        <v>55857.06</v>
      </c>
      <c r="I15" s="24">
        <f t="shared" si="2"/>
        <v>89327.49</v>
      </c>
      <c r="J15" s="24">
        <f t="shared" si="3"/>
        <v>2192255.1587999999</v>
      </c>
    </row>
    <row r="16" spans="2:13" x14ac:dyDescent="0.2">
      <c r="B16" t="s">
        <v>15</v>
      </c>
      <c r="C16" s="45">
        <v>27470</v>
      </c>
      <c r="D16" s="45">
        <v>22474</v>
      </c>
      <c r="E16" s="45">
        <v>701833.85</v>
      </c>
      <c r="F16" s="21">
        <f t="shared" si="0"/>
        <v>25.55</v>
      </c>
      <c r="G16">
        <v>0.45</v>
      </c>
      <c r="H16" s="24">
        <f t="shared" si="1"/>
        <v>12361.5</v>
      </c>
      <c r="I16" s="24">
        <f t="shared" si="2"/>
        <v>10113.300000000001</v>
      </c>
      <c r="J16" s="24">
        <f t="shared" si="3"/>
        <v>315825.23249999998</v>
      </c>
    </row>
    <row r="17" spans="2:10" x14ac:dyDescent="0.2">
      <c r="B17" t="s">
        <v>16</v>
      </c>
      <c r="C17" s="45">
        <v>17402.3</v>
      </c>
      <c r="D17" s="45">
        <v>15335.5</v>
      </c>
      <c r="E17" s="45">
        <v>720587.8</v>
      </c>
      <c r="F17" s="21">
        <f t="shared" si="0"/>
        <v>41.41</v>
      </c>
      <c r="G17">
        <v>0.6</v>
      </c>
      <c r="H17" s="24">
        <f t="shared" si="1"/>
        <v>10441.379999999999</v>
      </c>
      <c r="I17" s="24">
        <f t="shared" si="2"/>
        <v>9201.2999999999993</v>
      </c>
      <c r="J17" s="24">
        <f t="shared" si="3"/>
        <v>432352.68</v>
      </c>
    </row>
    <row r="18" spans="2:10" x14ac:dyDescent="0.2">
      <c r="B18" t="s">
        <v>17</v>
      </c>
      <c r="C18" s="45">
        <v>10063.9</v>
      </c>
      <c r="D18" s="45">
        <v>13599.9</v>
      </c>
      <c r="E18" s="45">
        <v>406100.46</v>
      </c>
      <c r="F18" s="21">
        <f t="shared" si="0"/>
        <v>40.35</v>
      </c>
      <c r="G18">
        <v>0.9</v>
      </c>
      <c r="H18" s="24">
        <f t="shared" si="1"/>
        <v>9057.51</v>
      </c>
      <c r="I18" s="24">
        <f t="shared" si="2"/>
        <v>12239.91</v>
      </c>
      <c r="J18" s="24">
        <f t="shared" si="3"/>
        <v>365490.41400000005</v>
      </c>
    </row>
    <row r="19" spans="2:10" x14ac:dyDescent="0.2">
      <c r="B19" t="s">
        <v>18</v>
      </c>
      <c r="C19" s="45">
        <v>92659.8</v>
      </c>
      <c r="D19" s="45">
        <v>142667.79999999999</v>
      </c>
      <c r="E19" s="45">
        <v>1660326.77</v>
      </c>
      <c r="F19" s="21">
        <f t="shared" si="0"/>
        <v>17.920000000000002</v>
      </c>
      <c r="G19">
        <v>1.28</v>
      </c>
      <c r="H19" s="24">
        <f t="shared" si="1"/>
        <v>118604.54400000001</v>
      </c>
      <c r="I19" s="24">
        <f t="shared" si="2"/>
        <v>182614.78399999999</v>
      </c>
      <c r="J19" s="24">
        <f t="shared" si="3"/>
        <v>2125218.2656</v>
      </c>
    </row>
    <row r="20" spans="2:10" x14ac:dyDescent="0.2">
      <c r="B20" t="s">
        <v>19</v>
      </c>
      <c r="C20" s="45">
        <v>12921</v>
      </c>
      <c r="D20" s="45">
        <v>21306</v>
      </c>
      <c r="E20" s="45">
        <v>401981.66</v>
      </c>
      <c r="F20" s="21">
        <f t="shared" si="0"/>
        <v>31.11</v>
      </c>
      <c r="G20">
        <v>1.05</v>
      </c>
      <c r="H20" s="24">
        <f t="shared" si="1"/>
        <v>13567.050000000001</v>
      </c>
      <c r="I20" s="24">
        <f t="shared" si="2"/>
        <v>22371.3</v>
      </c>
      <c r="J20" s="24">
        <f t="shared" si="3"/>
        <v>422080.74300000002</v>
      </c>
    </row>
    <row r="21" spans="2:10" x14ac:dyDescent="0.2">
      <c r="B21" t="s">
        <v>20</v>
      </c>
      <c r="C21" s="45">
        <v>16670.8</v>
      </c>
      <c r="D21" s="45">
        <v>13386</v>
      </c>
      <c r="E21" s="45">
        <v>766978.51</v>
      </c>
      <c r="F21" s="21">
        <f t="shared" si="0"/>
        <v>46.01</v>
      </c>
      <c r="G21">
        <v>0.98</v>
      </c>
      <c r="H21" s="24">
        <f t="shared" si="1"/>
        <v>16337.383999999998</v>
      </c>
      <c r="I21" s="24">
        <f t="shared" si="2"/>
        <v>13118.28</v>
      </c>
      <c r="J21" s="24">
        <f t="shared" si="3"/>
        <v>751638.93980000005</v>
      </c>
    </row>
    <row r="22" spans="2:10" x14ac:dyDescent="0.2">
      <c r="B22" t="s">
        <v>21</v>
      </c>
      <c r="C22" s="45">
        <v>33681.599999999999</v>
      </c>
      <c r="D22" s="45">
        <v>18692.099999999999</v>
      </c>
      <c r="E22" s="45">
        <v>676352.15</v>
      </c>
      <c r="F22" s="21">
        <f t="shared" si="0"/>
        <v>20.079999999999998</v>
      </c>
      <c r="G22">
        <v>0.76</v>
      </c>
      <c r="H22" s="24">
        <f t="shared" si="1"/>
        <v>25598.016</v>
      </c>
      <c r="I22" s="24">
        <f t="shared" si="2"/>
        <v>14205.995999999999</v>
      </c>
      <c r="J22" s="24">
        <f t="shared" si="3"/>
        <v>514027.63400000002</v>
      </c>
    </row>
    <row r="23" spans="2:10" x14ac:dyDescent="0.2">
      <c r="B23" t="s">
        <v>22</v>
      </c>
      <c r="C23" s="45">
        <v>31673</v>
      </c>
      <c r="D23" s="45">
        <v>24681.4</v>
      </c>
      <c r="E23" s="45">
        <v>515917.73</v>
      </c>
      <c r="F23" s="21">
        <f t="shared" si="0"/>
        <v>16.29</v>
      </c>
      <c r="G23">
        <v>0.97</v>
      </c>
      <c r="H23" s="24">
        <f t="shared" si="1"/>
        <v>30722.809999999998</v>
      </c>
      <c r="I23" s="24">
        <f t="shared" si="2"/>
        <v>23940.958000000002</v>
      </c>
      <c r="J23" s="24">
        <f t="shared" si="3"/>
        <v>500440.19809999998</v>
      </c>
    </row>
    <row r="24" spans="2:10" x14ac:dyDescent="0.2">
      <c r="B24" t="s">
        <v>23</v>
      </c>
      <c r="C24" s="45">
        <v>86063.3</v>
      </c>
      <c r="D24" s="45">
        <f>56024.3+17830</f>
        <v>73854.3</v>
      </c>
      <c r="E24" s="45">
        <v>1232560.8</v>
      </c>
      <c r="F24" s="21">
        <f t="shared" si="0"/>
        <v>14.32</v>
      </c>
      <c r="G24">
        <v>1.45</v>
      </c>
      <c r="H24" s="24">
        <f t="shared" si="1"/>
        <v>124791.785</v>
      </c>
      <c r="I24" s="24">
        <f t="shared" si="2"/>
        <v>107088.735</v>
      </c>
      <c r="J24" s="24">
        <f t="shared" si="3"/>
        <v>1787213.16</v>
      </c>
    </row>
    <row r="25" spans="2:10" x14ac:dyDescent="0.2">
      <c r="B25" t="s">
        <v>24</v>
      </c>
      <c r="C25" s="45">
        <v>152530.29999999999</v>
      </c>
      <c r="D25" s="45">
        <v>128013.3</v>
      </c>
      <c r="E25" s="45">
        <v>4192247.27</v>
      </c>
      <c r="F25" s="21">
        <f t="shared" si="0"/>
        <v>27.48</v>
      </c>
      <c r="G25">
        <v>8.59</v>
      </c>
      <c r="H25" s="24">
        <f t="shared" si="1"/>
        <v>1310235.2769999998</v>
      </c>
      <c r="I25" s="24">
        <f t="shared" si="2"/>
        <v>1099634.247</v>
      </c>
      <c r="J25" s="24">
        <f t="shared" si="3"/>
        <v>36011404.0493</v>
      </c>
    </row>
    <row r="26" spans="2:10" x14ac:dyDescent="0.2">
      <c r="B26" t="s">
        <v>25</v>
      </c>
      <c r="C26" s="45">
        <v>35842.699999999997</v>
      </c>
      <c r="D26" s="45">
        <v>31419.8</v>
      </c>
      <c r="E26" s="45">
        <v>732218.41</v>
      </c>
      <c r="F26" s="21">
        <f t="shared" si="0"/>
        <v>20.43</v>
      </c>
      <c r="G26">
        <v>1.23</v>
      </c>
      <c r="H26" s="24">
        <f t="shared" si="1"/>
        <v>44086.520999999993</v>
      </c>
      <c r="I26" s="24">
        <f t="shared" si="2"/>
        <v>38646.353999999999</v>
      </c>
      <c r="J26" s="24">
        <f t="shared" si="3"/>
        <v>900628.64430000004</v>
      </c>
    </row>
    <row r="27" spans="2:10" x14ac:dyDescent="0.2">
      <c r="B27" t="s">
        <v>26</v>
      </c>
      <c r="C27" s="45">
        <v>18897.400000000001</v>
      </c>
      <c r="D27" s="45">
        <v>-2507.4</v>
      </c>
      <c r="E27" s="45">
        <v>451530.68</v>
      </c>
      <c r="F27" s="21">
        <f t="shared" si="0"/>
        <v>23.89</v>
      </c>
      <c r="G27">
        <v>0.72</v>
      </c>
      <c r="H27" s="24">
        <f t="shared" si="1"/>
        <v>13606.128000000001</v>
      </c>
      <c r="I27" s="24">
        <f t="shared" si="2"/>
        <v>-1805.328</v>
      </c>
      <c r="J27" s="24">
        <f t="shared" si="3"/>
        <v>325102.08960000001</v>
      </c>
    </row>
    <row r="28" spans="2:10" x14ac:dyDescent="0.2">
      <c r="B28" t="s">
        <v>27</v>
      </c>
      <c r="C28" s="45">
        <v>44760</v>
      </c>
      <c r="D28" s="45">
        <v>41390</v>
      </c>
      <c r="E28" s="45">
        <v>2321331.4500000002</v>
      </c>
      <c r="F28" s="21">
        <f t="shared" si="0"/>
        <v>51.86</v>
      </c>
      <c r="G28">
        <v>1.89</v>
      </c>
      <c r="H28" s="24">
        <f t="shared" si="1"/>
        <v>84596.4</v>
      </c>
      <c r="I28" s="24">
        <f t="shared" si="2"/>
        <v>78227.099999999991</v>
      </c>
      <c r="J28" s="24">
        <f t="shared" si="3"/>
        <v>4387316.4405000005</v>
      </c>
    </row>
    <row r="29" spans="2:10" x14ac:dyDescent="0.2">
      <c r="B29" t="s">
        <v>28</v>
      </c>
      <c r="C29" s="45">
        <v>110511.2</v>
      </c>
      <c r="D29" s="45">
        <v>101902.6</v>
      </c>
      <c r="E29" s="45">
        <v>2541137.86</v>
      </c>
      <c r="F29" s="21">
        <f t="shared" si="0"/>
        <v>22.99</v>
      </c>
      <c r="G29">
        <v>6.64</v>
      </c>
      <c r="H29" s="24">
        <f t="shared" si="1"/>
        <v>733794.3679999999</v>
      </c>
      <c r="I29" s="24">
        <f t="shared" si="2"/>
        <v>676633.26399999997</v>
      </c>
      <c r="J29" s="24">
        <f t="shared" si="3"/>
        <v>16873155.3904</v>
      </c>
    </row>
    <row r="30" spans="2:10" x14ac:dyDescent="0.2">
      <c r="B30" t="s">
        <v>29</v>
      </c>
      <c r="C30" s="45">
        <v>101883.8</v>
      </c>
      <c r="D30" s="45">
        <v>101799.6</v>
      </c>
      <c r="E30" s="45">
        <v>1834561.48</v>
      </c>
      <c r="F30" s="21">
        <f t="shared" si="0"/>
        <v>18.010000000000002</v>
      </c>
      <c r="G30">
        <v>4.92</v>
      </c>
      <c r="H30" s="24">
        <f t="shared" si="1"/>
        <v>501268.29600000003</v>
      </c>
      <c r="I30" s="24">
        <f t="shared" si="2"/>
        <v>500854.03200000001</v>
      </c>
      <c r="J30" s="24">
        <f t="shared" si="3"/>
        <v>9026042.4815999996</v>
      </c>
    </row>
    <row r="31" spans="2:10" x14ac:dyDescent="0.2">
      <c r="B31" t="s">
        <v>30</v>
      </c>
      <c r="C31" s="45">
        <v>102894.39999999999</v>
      </c>
      <c r="D31" s="45">
        <v>93444.5</v>
      </c>
      <c r="E31" s="45">
        <v>3837662</v>
      </c>
      <c r="F31" s="21">
        <f t="shared" si="0"/>
        <v>37.299999999999997</v>
      </c>
      <c r="G31">
        <v>6.8</v>
      </c>
      <c r="H31" s="24">
        <f t="shared" si="1"/>
        <v>699681.91999999993</v>
      </c>
      <c r="I31" s="24">
        <f t="shared" si="2"/>
        <v>635422.6</v>
      </c>
      <c r="J31" s="24">
        <f t="shared" si="3"/>
        <v>26096101.599999998</v>
      </c>
    </row>
    <row r="32" spans="2:10" x14ac:dyDescent="0.2">
      <c r="B32" t="s">
        <v>31</v>
      </c>
      <c r="C32" s="21">
        <v>-3997</v>
      </c>
      <c r="D32" s="21">
        <v>27281</v>
      </c>
      <c r="E32" s="45">
        <v>285489.83</v>
      </c>
      <c r="F32" s="21">
        <f t="shared" si="0"/>
        <v>-71.430000000000007</v>
      </c>
      <c r="G32">
        <v>0.43</v>
      </c>
      <c r="H32" s="24">
        <f t="shared" si="1"/>
        <v>-1718.71</v>
      </c>
      <c r="I32" s="24">
        <f t="shared" si="2"/>
        <v>11730.83</v>
      </c>
      <c r="J32" s="24">
        <f t="shared" si="3"/>
        <v>122760.6269</v>
      </c>
    </row>
    <row r="33" spans="2:12" x14ac:dyDescent="0.2">
      <c r="B33" t="s">
        <v>32</v>
      </c>
      <c r="C33" s="45">
        <v>28678.9</v>
      </c>
      <c r="D33" s="45">
        <v>22864.5</v>
      </c>
      <c r="E33" s="45">
        <v>891214.68</v>
      </c>
      <c r="F33" s="21">
        <f t="shared" si="0"/>
        <v>31.08</v>
      </c>
      <c r="G33">
        <v>2.02</v>
      </c>
      <c r="H33" s="24">
        <f t="shared" si="1"/>
        <v>57931.378000000004</v>
      </c>
      <c r="I33" s="24">
        <f t="shared" si="2"/>
        <v>46186.29</v>
      </c>
      <c r="J33" s="24">
        <f t="shared" si="3"/>
        <v>1800253.6536000001</v>
      </c>
    </row>
    <row r="34" spans="2:12" x14ac:dyDescent="0.2">
      <c r="B34" t="s">
        <v>33</v>
      </c>
      <c r="C34" s="45">
        <v>143530</v>
      </c>
      <c r="D34" s="45">
        <v>134890</v>
      </c>
      <c r="E34" s="45">
        <v>2263007.31</v>
      </c>
      <c r="F34" s="21">
        <f t="shared" si="0"/>
        <v>15.77</v>
      </c>
      <c r="G34">
        <v>6.18</v>
      </c>
      <c r="H34" s="24">
        <f t="shared" si="1"/>
        <v>887015.39999999991</v>
      </c>
      <c r="I34" s="24">
        <f t="shared" si="2"/>
        <v>833620.2</v>
      </c>
      <c r="J34" s="24">
        <f t="shared" si="3"/>
        <v>13985385.175799999</v>
      </c>
    </row>
    <row r="35" spans="2:12" x14ac:dyDescent="0.2">
      <c r="B35" t="s">
        <v>34</v>
      </c>
      <c r="C35" s="45">
        <v>49404.3</v>
      </c>
      <c r="D35" s="45">
        <v>34588.5</v>
      </c>
      <c r="E35" s="45">
        <v>1842321.65</v>
      </c>
      <c r="F35" s="21">
        <f t="shared" si="0"/>
        <v>37.29</v>
      </c>
      <c r="G35">
        <v>2.93</v>
      </c>
      <c r="H35" s="24">
        <f t="shared" si="1"/>
        <v>144754.59900000002</v>
      </c>
      <c r="I35" s="24">
        <f t="shared" si="2"/>
        <v>101344.30500000001</v>
      </c>
      <c r="J35" s="24">
        <f t="shared" si="3"/>
        <v>5398002.4345000004</v>
      </c>
    </row>
    <row r="36" spans="2:12" x14ac:dyDescent="0.2">
      <c r="B36" t="s">
        <v>35</v>
      </c>
      <c r="C36" s="45">
        <v>60412.3</v>
      </c>
      <c r="D36" s="45">
        <v>42328.800000000003</v>
      </c>
      <c r="E36" s="45">
        <v>1666335.06</v>
      </c>
      <c r="F36" s="21">
        <f t="shared" si="0"/>
        <v>27.58</v>
      </c>
      <c r="G36">
        <v>3.69</v>
      </c>
      <c r="H36" s="24">
        <f t="shared" si="1"/>
        <v>222921.38700000002</v>
      </c>
      <c r="I36" s="24">
        <f t="shared" si="2"/>
        <v>156193.272</v>
      </c>
      <c r="J36" s="24">
        <f t="shared" si="3"/>
        <v>6148776.3714000005</v>
      </c>
    </row>
    <row r="37" spans="2:12" x14ac:dyDescent="0.2">
      <c r="B37" t="s">
        <v>36</v>
      </c>
      <c r="C37" s="45">
        <v>25574.6</v>
      </c>
      <c r="D37" s="45">
        <v>22607.4</v>
      </c>
      <c r="E37" s="45">
        <v>501286.61</v>
      </c>
      <c r="F37" s="21">
        <f t="shared" si="0"/>
        <v>19.600000000000001</v>
      </c>
      <c r="G37">
        <v>1.08</v>
      </c>
      <c r="H37" s="24">
        <f t="shared" si="1"/>
        <v>27620.567999999999</v>
      </c>
      <c r="I37" s="24">
        <f t="shared" si="2"/>
        <v>24415.992000000002</v>
      </c>
      <c r="J37" s="24">
        <f t="shared" si="3"/>
        <v>541389.53879999998</v>
      </c>
    </row>
    <row r="38" spans="2:12" x14ac:dyDescent="0.2">
      <c r="B38" t="s">
        <v>37</v>
      </c>
      <c r="C38" s="45">
        <v>36980.400000000001</v>
      </c>
      <c r="D38" s="45">
        <v>31484.3</v>
      </c>
      <c r="E38" s="45">
        <v>841890.73</v>
      </c>
      <c r="F38" s="21">
        <f t="shared" si="0"/>
        <v>22.77</v>
      </c>
      <c r="G38">
        <v>1.87</v>
      </c>
      <c r="H38" s="24">
        <f t="shared" si="1"/>
        <v>69153.348000000013</v>
      </c>
      <c r="I38" s="24">
        <f t="shared" si="2"/>
        <v>58875.641000000003</v>
      </c>
      <c r="J38" s="24">
        <f t="shared" si="3"/>
        <v>1574335.6651000001</v>
      </c>
    </row>
    <row r="39" spans="2:12" x14ac:dyDescent="0.2">
      <c r="B39" t="s">
        <v>38</v>
      </c>
      <c r="C39" s="45">
        <v>75099</v>
      </c>
      <c r="D39" s="45">
        <v>54961</v>
      </c>
      <c r="E39" s="45">
        <v>2155039.15</v>
      </c>
      <c r="F39" s="21">
        <f t="shared" si="0"/>
        <v>28.7</v>
      </c>
      <c r="G39">
        <v>2.41</v>
      </c>
      <c r="H39" s="24">
        <f t="shared" si="1"/>
        <v>180988.59</v>
      </c>
      <c r="I39" s="24">
        <f t="shared" si="2"/>
        <v>132456.01</v>
      </c>
      <c r="J39" s="24">
        <f t="shared" si="3"/>
        <v>5193644.3514999999</v>
      </c>
    </row>
    <row r="40" spans="2:12" x14ac:dyDescent="0.2">
      <c r="B40" t="s">
        <v>39</v>
      </c>
      <c r="C40" s="45">
        <v>107196.4</v>
      </c>
      <c r="D40" s="45">
        <v>108011.5</v>
      </c>
      <c r="E40" s="45">
        <v>1289796.77</v>
      </c>
      <c r="F40" s="21">
        <f t="shared" si="0"/>
        <v>12.03</v>
      </c>
      <c r="G40">
        <v>1.23</v>
      </c>
      <c r="H40" s="24">
        <f t="shared" si="1"/>
        <v>131851.57199999999</v>
      </c>
      <c r="I40" s="24">
        <f t="shared" si="2"/>
        <v>132854.14499999999</v>
      </c>
      <c r="J40" s="24">
        <f t="shared" si="3"/>
        <v>1586450.0271000001</v>
      </c>
    </row>
    <row r="41" spans="2:12" x14ac:dyDescent="0.2">
      <c r="B41" t="s">
        <v>40</v>
      </c>
      <c r="C41" s="45">
        <v>204978.6</v>
      </c>
      <c r="D41" s="45">
        <v>128752.1</v>
      </c>
      <c r="E41" s="45">
        <v>2251270.2799999998</v>
      </c>
      <c r="F41" s="21">
        <f t="shared" si="0"/>
        <v>10.98</v>
      </c>
      <c r="G41">
        <v>1.67</v>
      </c>
      <c r="H41" s="24">
        <f t="shared" si="1"/>
        <v>342314.26199999999</v>
      </c>
      <c r="I41" s="24">
        <f t="shared" si="2"/>
        <v>215016.00700000001</v>
      </c>
      <c r="J41" s="24">
        <f t="shared" si="3"/>
        <v>3759621.3675999995</v>
      </c>
    </row>
    <row r="42" spans="2:12" x14ac:dyDescent="0.2">
      <c r="B42" t="s">
        <v>41</v>
      </c>
      <c r="C42" s="45">
        <v>74507.3</v>
      </c>
      <c r="D42" s="45">
        <v>59586.1</v>
      </c>
      <c r="E42" s="45">
        <v>1092225.1299999999</v>
      </c>
      <c r="F42" s="21">
        <f t="shared" si="0"/>
        <v>14.66</v>
      </c>
      <c r="G42">
        <v>1.29</v>
      </c>
      <c r="H42" s="24">
        <f t="shared" si="1"/>
        <v>96114.417000000001</v>
      </c>
      <c r="I42" s="24">
        <f t="shared" si="2"/>
        <v>76866.069000000003</v>
      </c>
      <c r="J42" s="24">
        <f t="shared" si="3"/>
        <v>1408970.4176999999</v>
      </c>
    </row>
    <row r="43" spans="2:12" x14ac:dyDescent="0.2">
      <c r="B43" t="s">
        <v>42</v>
      </c>
      <c r="C43" s="45">
        <v>299010</v>
      </c>
      <c r="D43" s="45">
        <v>297450</v>
      </c>
      <c r="E43" s="45">
        <v>4411480.55</v>
      </c>
      <c r="F43" s="21">
        <f t="shared" si="0"/>
        <v>14.75</v>
      </c>
      <c r="G43">
        <v>6.26</v>
      </c>
      <c r="H43" s="24">
        <f t="shared" si="1"/>
        <v>1871802.5999999999</v>
      </c>
      <c r="I43" s="24">
        <f t="shared" si="2"/>
        <v>1862037</v>
      </c>
      <c r="J43" s="24">
        <f t="shared" si="3"/>
        <v>27615868.242999997</v>
      </c>
    </row>
    <row r="44" spans="2:12" x14ac:dyDescent="0.2">
      <c r="B44" t="s">
        <v>43</v>
      </c>
      <c r="C44" s="45">
        <v>2412.3000000000002</v>
      </c>
      <c r="D44" s="45">
        <v>122245.9</v>
      </c>
      <c r="E44" s="45">
        <v>2304821.41</v>
      </c>
      <c r="F44" s="21">
        <f t="shared" si="0"/>
        <v>955.45</v>
      </c>
      <c r="G44">
        <v>2.62</v>
      </c>
      <c r="H44" s="24">
        <f t="shared" si="1"/>
        <v>6320.2260000000006</v>
      </c>
      <c r="I44" s="24">
        <f t="shared" si="2"/>
        <v>320284.25799999997</v>
      </c>
      <c r="J44" s="24">
        <f t="shared" si="3"/>
        <v>6038632.0942000011</v>
      </c>
    </row>
    <row r="45" spans="2:12" x14ac:dyDescent="0.2">
      <c r="B45" t="s">
        <v>44</v>
      </c>
      <c r="C45" s="45">
        <v>69643.7</v>
      </c>
      <c r="D45" s="45">
        <v>45457.1</v>
      </c>
      <c r="E45" s="45">
        <v>1206191.2</v>
      </c>
      <c r="F45" s="21">
        <f t="shared" si="0"/>
        <v>17.32</v>
      </c>
      <c r="G45">
        <v>2.29</v>
      </c>
      <c r="H45" s="24">
        <f t="shared" si="1"/>
        <v>159484.073</v>
      </c>
      <c r="I45" s="24">
        <f t="shared" si="2"/>
        <v>104096.75900000001</v>
      </c>
      <c r="J45" s="24">
        <f t="shared" si="3"/>
        <v>2762177.8479999998</v>
      </c>
    </row>
    <row r="46" spans="2:12" x14ac:dyDescent="0.2">
      <c r="B46" t="s">
        <v>45</v>
      </c>
      <c r="C46" s="45">
        <v>262890</v>
      </c>
      <c r="D46" s="45">
        <v>242700</v>
      </c>
      <c r="E46" s="45">
        <v>5068285.49</v>
      </c>
      <c r="F46" s="21">
        <f t="shared" si="0"/>
        <v>19.28</v>
      </c>
      <c r="G46">
        <v>4.01</v>
      </c>
      <c r="H46" s="24">
        <f t="shared" si="1"/>
        <v>1054188.8999999999</v>
      </c>
      <c r="I46" s="24">
        <f t="shared" si="2"/>
        <v>973227</v>
      </c>
      <c r="J46" s="24">
        <f t="shared" si="3"/>
        <v>20323824.8149</v>
      </c>
    </row>
    <row r="47" spans="2:12" x14ac:dyDescent="0.2">
      <c r="B47" t="s">
        <v>47</v>
      </c>
      <c r="C47" s="41">
        <v>63381.27</v>
      </c>
      <c r="D47" s="41">
        <v>98453.98</v>
      </c>
      <c r="E47" s="41">
        <v>1388670.23</v>
      </c>
      <c r="F47" s="18">
        <f t="shared" si="0"/>
        <v>21.91</v>
      </c>
      <c r="G47" s="21">
        <v>2.62</v>
      </c>
      <c r="H47" s="18">
        <f t="shared" si="1"/>
        <v>166058.92739999999</v>
      </c>
      <c r="I47" s="24">
        <f t="shared" si="2"/>
        <v>257949.4276</v>
      </c>
      <c r="J47" s="24">
        <f t="shared" si="3"/>
        <v>3638316.0026000002</v>
      </c>
      <c r="K47" s="24"/>
      <c r="L47" s="24"/>
    </row>
    <row r="48" spans="2:12" x14ac:dyDescent="0.2">
      <c r="B48" t="s">
        <v>46</v>
      </c>
      <c r="C48" s="41">
        <v>11162.32</v>
      </c>
      <c r="D48" s="41">
        <v>17339.12</v>
      </c>
      <c r="E48" s="41">
        <v>145229.74799999999</v>
      </c>
      <c r="F48" s="18">
        <f t="shared" si="0"/>
        <v>13.01</v>
      </c>
      <c r="G48" s="21">
        <v>0.43</v>
      </c>
      <c r="H48" s="18">
        <f t="shared" si="1"/>
        <v>4799.7975999999999</v>
      </c>
      <c r="I48" s="24">
        <f t="shared" si="2"/>
        <v>7455.8215999999993</v>
      </c>
      <c r="J48" s="24">
        <f t="shared" si="3"/>
        <v>62448.791639999996</v>
      </c>
      <c r="K48" s="24"/>
      <c r="L48" s="24"/>
    </row>
    <row r="49" spans="2:12" x14ac:dyDescent="0.2">
      <c r="B49" t="s">
        <v>48</v>
      </c>
      <c r="C49" s="40">
        <v>7454.8</v>
      </c>
      <c r="D49" s="40">
        <v>6622</v>
      </c>
      <c r="E49" s="40">
        <v>219357.13</v>
      </c>
      <c r="F49" s="18">
        <f t="shared" si="0"/>
        <v>29.42</v>
      </c>
      <c r="G49" s="21">
        <v>0.46</v>
      </c>
      <c r="H49" s="18">
        <f t="shared" si="1"/>
        <v>3429.2080000000001</v>
      </c>
      <c r="I49" s="24">
        <f t="shared" si="2"/>
        <v>3046.1200000000003</v>
      </c>
      <c r="J49" s="24">
        <f t="shared" si="3"/>
        <v>100904.2798</v>
      </c>
      <c r="K49" s="24"/>
      <c r="L49" s="24"/>
    </row>
    <row r="50" spans="2:12" x14ac:dyDescent="0.2">
      <c r="B50" t="s">
        <v>49</v>
      </c>
      <c r="C50" s="40">
        <v>-42408</v>
      </c>
      <c r="D50" s="40">
        <v>-3827.8</v>
      </c>
      <c r="E50" s="40">
        <v>493134.64</v>
      </c>
      <c r="F50" s="40">
        <f t="shared" si="0"/>
        <v>-11.63</v>
      </c>
      <c r="G50" s="21">
        <v>0.99</v>
      </c>
      <c r="H50" s="40">
        <f t="shared" si="1"/>
        <v>-41983.92</v>
      </c>
      <c r="I50" s="24">
        <f t="shared" si="2"/>
        <v>-3789.5219999999999</v>
      </c>
      <c r="J50" s="24">
        <f t="shared" si="3"/>
        <v>488203.29360000003</v>
      </c>
      <c r="K50" s="24"/>
      <c r="L50" s="24"/>
    </row>
    <row r="51" spans="2:12" x14ac:dyDescent="0.2">
      <c r="B51" t="s">
        <v>50</v>
      </c>
      <c r="C51" s="45">
        <v>28508.7</v>
      </c>
      <c r="D51" s="45">
        <v>30266.1</v>
      </c>
      <c r="E51" s="45">
        <v>369795.06</v>
      </c>
      <c r="F51" s="21">
        <f t="shared" si="0"/>
        <v>12.97</v>
      </c>
      <c r="G51">
        <v>0.95</v>
      </c>
      <c r="H51" s="24">
        <f t="shared" si="1"/>
        <v>27083.264999999999</v>
      </c>
      <c r="I51" s="24">
        <f t="shared" si="2"/>
        <v>28752.794999999998</v>
      </c>
      <c r="J51" s="24">
        <f t="shared" si="3"/>
        <v>351305.30699999997</v>
      </c>
    </row>
    <row r="52" spans="2:12" x14ac:dyDescent="0.2">
      <c r="B52" t="s">
        <v>51</v>
      </c>
      <c r="C52" s="45">
        <v>27149.200000000001</v>
      </c>
      <c r="D52" s="45">
        <v>24780.400000000001</v>
      </c>
      <c r="E52" s="45">
        <v>1116006.9099999999</v>
      </c>
      <c r="F52" s="21">
        <f t="shared" si="0"/>
        <v>41.11</v>
      </c>
      <c r="G52">
        <v>1.2</v>
      </c>
      <c r="H52" s="24">
        <f t="shared" si="1"/>
        <v>32579.040000000001</v>
      </c>
      <c r="I52" s="24">
        <f t="shared" si="2"/>
        <v>29736.48</v>
      </c>
      <c r="J52" s="24">
        <f t="shared" si="3"/>
        <v>1339208.2919999999</v>
      </c>
    </row>
    <row r="53" spans="2:12" x14ac:dyDescent="0.2">
      <c r="B53" t="s">
        <v>52</v>
      </c>
      <c r="C53" s="45">
        <v>84931</v>
      </c>
      <c r="D53" s="45">
        <v>89079</v>
      </c>
      <c r="E53" s="45">
        <v>1300388.58</v>
      </c>
      <c r="F53" s="21">
        <f t="shared" si="0"/>
        <v>15.31</v>
      </c>
      <c r="G53">
        <v>0.94</v>
      </c>
      <c r="H53" s="24">
        <f t="shared" si="1"/>
        <v>79835.14</v>
      </c>
      <c r="I53" s="24">
        <f t="shared" si="2"/>
        <v>83734.259999999995</v>
      </c>
      <c r="J53" s="24">
        <f t="shared" si="3"/>
        <v>1222365.2652</v>
      </c>
    </row>
    <row r="54" spans="2:12" x14ac:dyDescent="0.2">
      <c r="B54" t="s">
        <v>53</v>
      </c>
      <c r="C54" s="45">
        <v>33398.9</v>
      </c>
      <c r="D54" s="45">
        <v>25296.9</v>
      </c>
      <c r="E54" s="45">
        <v>658309.18999999994</v>
      </c>
      <c r="F54" s="21">
        <f t="shared" si="0"/>
        <v>19.71</v>
      </c>
      <c r="G54">
        <v>1.47</v>
      </c>
      <c r="H54" s="24">
        <f t="shared" si="1"/>
        <v>49096.383000000002</v>
      </c>
      <c r="I54" s="24">
        <f t="shared" si="2"/>
        <v>37186.442999999999</v>
      </c>
      <c r="J54" s="24">
        <f t="shared" si="3"/>
        <v>967714.50929999992</v>
      </c>
    </row>
    <row r="55" spans="2:12" x14ac:dyDescent="0.2">
      <c r="B55" s="8" t="s">
        <v>54</v>
      </c>
      <c r="C55" s="28">
        <v>22216.6</v>
      </c>
      <c r="D55" s="28">
        <v>8232.2999999999993</v>
      </c>
      <c r="E55" s="28">
        <v>501498.3</v>
      </c>
      <c r="F55" s="29">
        <f t="shared" si="0"/>
        <v>22.57</v>
      </c>
      <c r="G55" s="8">
        <v>0.85</v>
      </c>
      <c r="H55" s="44">
        <f t="shared" si="1"/>
        <v>18884.109999999997</v>
      </c>
      <c r="I55" s="44">
        <f t="shared" si="2"/>
        <v>6997.454999999999</v>
      </c>
      <c r="J55" s="44">
        <f t="shared" si="3"/>
        <v>426273.55499999999</v>
      </c>
    </row>
    <row r="56" spans="2:12" x14ac:dyDescent="0.2">
      <c r="C56" s="25">
        <f>SUM(C5:C55)</f>
        <v>2904265.69</v>
      </c>
      <c r="D56" s="25">
        <f>SUM(D5:D55)</f>
        <v>2800073.1000000006</v>
      </c>
      <c r="E56" s="10">
        <f>SUM(E5:E55)</f>
        <v>65511848.598000005</v>
      </c>
      <c r="F56" s="25" t="s">
        <v>74</v>
      </c>
      <c r="G56" s="38">
        <f>SUM(G5:G55)</f>
        <v>99.980000000000032</v>
      </c>
      <c r="H56" s="26">
        <f>SUM(H5:H55)</f>
        <v>9736812.7069999985</v>
      </c>
      <c r="I56" s="26">
        <f>SUM(I5:I55)</f>
        <v>9400793.6031999979</v>
      </c>
      <c r="J56" s="26">
        <f>SUM(J5:J55)</f>
        <v>218134963.17724001</v>
      </c>
      <c r="K56" s="46">
        <f>'31032017'!J56</f>
        <v>219104828.83495998</v>
      </c>
    </row>
    <row r="57" spans="2:12" x14ac:dyDescent="0.2">
      <c r="C57" s="26" t="s">
        <v>118</v>
      </c>
      <c r="D57" s="49">
        <f>C56/D56-1</f>
        <v>3.7210667821493404E-2</v>
      </c>
      <c r="H57" s="50" t="s">
        <v>114</v>
      </c>
      <c r="I57" s="49">
        <f>H56/I56-1</f>
        <v>3.5743695477541415E-2</v>
      </c>
      <c r="K57">
        <f>K56/J56</f>
        <v>1.0044461724227671</v>
      </c>
    </row>
    <row r="58" spans="2:12" x14ac:dyDescent="0.2">
      <c r="B58" s="9" t="s">
        <v>65</v>
      </c>
      <c r="H58" s="31" t="s">
        <v>75</v>
      </c>
      <c r="I58" s="31"/>
      <c r="J58" s="31" t="s">
        <v>76</v>
      </c>
    </row>
    <row r="59" spans="2:12" x14ac:dyDescent="0.2">
      <c r="B59" t="s">
        <v>113</v>
      </c>
      <c r="G59" s="23">
        <v>42884</v>
      </c>
      <c r="H59" s="39">
        <v>9604.9</v>
      </c>
      <c r="I59" s="39"/>
      <c r="J59" s="33">
        <f>H56</f>
        <v>9736812.7069999985</v>
      </c>
    </row>
    <row r="60" spans="2:12" x14ac:dyDescent="0.2">
      <c r="B60" t="s">
        <v>109</v>
      </c>
      <c r="G60" s="23">
        <v>42786</v>
      </c>
      <c r="H60" s="39">
        <v>8879.2000000000007</v>
      </c>
      <c r="I60" s="39"/>
      <c r="J60" s="33">
        <f>'31122016'!G56</f>
        <v>9225293.4310000036</v>
      </c>
    </row>
    <row r="61" spans="2:12" x14ac:dyDescent="0.2">
      <c r="B61" t="s">
        <v>85</v>
      </c>
      <c r="G61" t="s">
        <v>79</v>
      </c>
      <c r="H61" s="34">
        <f>H59/H60-1</f>
        <v>8.1730336066312193E-2</v>
      </c>
      <c r="I61" s="34"/>
      <c r="J61" s="34">
        <f>J59/J60-1</f>
        <v>5.5447480324162246E-2</v>
      </c>
    </row>
    <row r="62" spans="2:12" x14ac:dyDescent="0.2">
      <c r="B62" t="s">
        <v>110</v>
      </c>
    </row>
    <row r="63" spans="2:12" x14ac:dyDescent="0.2">
      <c r="B63" t="s">
        <v>112</v>
      </c>
    </row>
    <row r="64" spans="2:12" x14ac:dyDescent="0.2">
      <c r="B64" t="s">
        <v>111</v>
      </c>
    </row>
    <row r="65" spans="2:2" x14ac:dyDescent="0.2">
      <c r="B65" t="s">
        <v>117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60"/>
  <sheetViews>
    <sheetView showGridLines="0" zoomScale="90" zoomScaleNormal="90" workbookViewId="0">
      <selection activeCell="C5" sqref="C5"/>
    </sheetView>
  </sheetViews>
  <sheetFormatPr defaultRowHeight="12.75" x14ac:dyDescent="0.2"/>
  <cols>
    <col min="2" max="2" width="36.5703125" customWidth="1"/>
    <col min="3" max="3" width="22" bestFit="1" customWidth="1"/>
    <col min="4" max="4" width="19.140625" bestFit="1" customWidth="1"/>
    <col min="5" max="5" width="14.5703125" style="2" bestFit="1" customWidth="1"/>
    <col min="6" max="6" width="12.140625" customWidth="1"/>
    <col min="7" max="7" width="14.85546875" bestFit="1" customWidth="1"/>
    <col min="8" max="8" width="16.85546875" bestFit="1" customWidth="1"/>
    <col min="9" max="9" width="42.140625" bestFit="1" customWidth="1"/>
    <col min="10" max="10" width="17.140625" bestFit="1" customWidth="1"/>
  </cols>
  <sheetData>
    <row r="1" spans="2:11" x14ac:dyDescent="0.2">
      <c r="B1" s="35" t="s">
        <v>81</v>
      </c>
      <c r="C1" s="36">
        <f>H56/G56</f>
        <v>20.089970602371768</v>
      </c>
    </row>
    <row r="2" spans="2:11" x14ac:dyDescent="0.2">
      <c r="B2" s="6"/>
      <c r="C2" s="108" t="s">
        <v>64</v>
      </c>
      <c r="D2" s="108"/>
      <c r="E2" s="108"/>
      <c r="F2" s="108"/>
      <c r="G2" s="108"/>
      <c r="H2" s="108"/>
    </row>
    <row r="3" spans="2:11" x14ac:dyDescent="0.2">
      <c r="C3" s="107" t="s">
        <v>80</v>
      </c>
      <c r="D3" s="107"/>
      <c r="E3" s="107"/>
      <c r="F3" s="107"/>
      <c r="G3" s="107"/>
      <c r="H3" s="107"/>
    </row>
    <row r="4" spans="2:11" ht="39" thickBot="1" x14ac:dyDescent="0.25">
      <c r="B4" s="3" t="s">
        <v>60</v>
      </c>
      <c r="C4" s="3" t="s">
        <v>69</v>
      </c>
      <c r="D4" s="3" t="s">
        <v>70</v>
      </c>
      <c r="E4" s="4" t="s">
        <v>58</v>
      </c>
      <c r="F4" s="3" t="s">
        <v>71</v>
      </c>
      <c r="G4" s="3" t="s">
        <v>0</v>
      </c>
      <c r="H4" s="3" t="s">
        <v>1</v>
      </c>
      <c r="J4" t="s">
        <v>56</v>
      </c>
      <c r="K4" t="s">
        <v>57</v>
      </c>
    </row>
    <row r="5" spans="2:11" ht="13.5" thickTop="1" x14ac:dyDescent="0.2">
      <c r="B5" t="s">
        <v>2</v>
      </c>
      <c r="C5" s="19">
        <v>6837.2999999999993</v>
      </c>
      <c r="D5" s="18">
        <v>297154.56</v>
      </c>
      <c r="E5" s="21">
        <v>43.460804703611082</v>
      </c>
      <c r="F5" s="18">
        <v>0.5</v>
      </c>
      <c r="G5" s="24">
        <f>F5*C5</f>
        <v>3418.6499999999996</v>
      </c>
      <c r="H5" s="24">
        <f>F5*D5</f>
        <v>148577.28</v>
      </c>
      <c r="I5" t="s">
        <v>77</v>
      </c>
      <c r="J5" s="32">
        <v>2873188838</v>
      </c>
      <c r="K5">
        <v>0.85025944332229897</v>
      </c>
    </row>
    <row r="6" spans="2:11" x14ac:dyDescent="0.2">
      <c r="B6" t="s">
        <v>4</v>
      </c>
      <c r="C6" s="19">
        <v>30267.3</v>
      </c>
      <c r="D6" s="18">
        <v>538447.46</v>
      </c>
      <c r="E6" s="21">
        <v>17.789742064868687</v>
      </c>
      <c r="F6" s="18">
        <v>0.73</v>
      </c>
      <c r="G6" s="24">
        <f t="shared" ref="G6:G55" si="0">F6*C6</f>
        <v>22095.128999999997</v>
      </c>
      <c r="H6" s="24">
        <f t="shared" ref="H6:H55" si="1">F6*D6</f>
        <v>393066.64579999994</v>
      </c>
      <c r="I6" t="s">
        <v>78</v>
      </c>
      <c r="J6" s="32">
        <v>506063234</v>
      </c>
      <c r="K6">
        <v>0.14974055667770103</v>
      </c>
    </row>
    <row r="7" spans="2:11" x14ac:dyDescent="0.2">
      <c r="B7" t="s">
        <v>6</v>
      </c>
      <c r="C7" s="19">
        <v>9668</v>
      </c>
      <c r="D7" s="18">
        <v>515969.91</v>
      </c>
      <c r="E7" s="21">
        <v>53.368836367397599</v>
      </c>
      <c r="F7" s="18">
        <v>0.67</v>
      </c>
      <c r="G7" s="24">
        <f t="shared" si="0"/>
        <v>6477.56</v>
      </c>
      <c r="H7" s="24">
        <f t="shared" si="1"/>
        <v>345699.83970000001</v>
      </c>
    </row>
    <row r="8" spans="2:11" x14ac:dyDescent="0.2">
      <c r="B8" t="s">
        <v>7</v>
      </c>
      <c r="C8" s="19">
        <v>18760.7</v>
      </c>
      <c r="D8" s="18">
        <v>1107489.77</v>
      </c>
      <c r="E8" s="21">
        <v>59.032433224773058</v>
      </c>
      <c r="F8" s="18">
        <v>1.62</v>
      </c>
      <c r="G8" s="24">
        <f t="shared" si="0"/>
        <v>30392.334000000003</v>
      </c>
      <c r="H8" s="24">
        <f t="shared" si="1"/>
        <v>1794133.4274000002</v>
      </c>
    </row>
    <row r="9" spans="2:11" x14ac:dyDescent="0.2">
      <c r="B9" t="s">
        <v>8</v>
      </c>
      <c r="C9" s="19">
        <v>21313</v>
      </c>
      <c r="D9" s="18">
        <v>457807.43</v>
      </c>
      <c r="E9" s="21">
        <v>21.480196593628303</v>
      </c>
      <c r="F9" s="18">
        <v>0.66</v>
      </c>
      <c r="G9" s="24">
        <f t="shared" si="0"/>
        <v>14066.58</v>
      </c>
      <c r="H9" s="24">
        <f t="shared" si="1"/>
        <v>302152.90380000003</v>
      </c>
    </row>
    <row r="10" spans="2:11" x14ac:dyDescent="0.2">
      <c r="B10" t="s">
        <v>9</v>
      </c>
      <c r="C10" s="19">
        <v>78007.5</v>
      </c>
      <c r="D10" s="18">
        <v>1414786.43</v>
      </c>
      <c r="E10" s="21">
        <v>18.136543665673173</v>
      </c>
      <c r="F10" s="18">
        <v>3.09</v>
      </c>
      <c r="G10" s="24">
        <f t="shared" si="0"/>
        <v>241043.17499999999</v>
      </c>
      <c r="H10" s="24">
        <f t="shared" si="1"/>
        <v>4371690.0686999997</v>
      </c>
    </row>
    <row r="11" spans="2:11" x14ac:dyDescent="0.2">
      <c r="B11" t="s">
        <v>10</v>
      </c>
      <c r="C11" s="19">
        <v>38704.199999999997</v>
      </c>
      <c r="D11" s="18">
        <v>855050.61</v>
      </c>
      <c r="E11" s="21">
        <v>22.091933433580852</v>
      </c>
      <c r="F11" s="18">
        <v>1.25</v>
      </c>
      <c r="G11" s="24">
        <f t="shared" si="0"/>
        <v>48380.25</v>
      </c>
      <c r="H11" s="24">
        <f t="shared" si="1"/>
        <v>1068813.2625</v>
      </c>
    </row>
    <row r="12" spans="2:11" x14ac:dyDescent="0.2">
      <c r="B12" t="s">
        <v>11</v>
      </c>
      <c r="C12" s="19">
        <v>-60240.800000000003</v>
      </c>
      <c r="D12" s="18">
        <v>372697.81</v>
      </c>
      <c r="E12" s="22">
        <v>-6.1868004740972893</v>
      </c>
      <c r="F12" s="18">
        <v>0.48</v>
      </c>
      <c r="G12" s="24">
        <f t="shared" si="0"/>
        <v>-28915.583999999999</v>
      </c>
      <c r="H12" s="24">
        <f t="shared" si="1"/>
        <v>178894.94879999998</v>
      </c>
    </row>
    <row r="13" spans="2:11" x14ac:dyDescent="0.2">
      <c r="B13" t="s">
        <v>12</v>
      </c>
      <c r="C13" s="19">
        <v>-8695.3999999999978</v>
      </c>
      <c r="D13" s="18">
        <v>361021</v>
      </c>
      <c r="E13" s="22">
        <v>-41.518619039952171</v>
      </c>
      <c r="F13" s="18">
        <v>0.39</v>
      </c>
      <c r="G13" s="24">
        <f t="shared" si="0"/>
        <v>-3391.2059999999992</v>
      </c>
      <c r="H13" s="24">
        <f t="shared" si="1"/>
        <v>140798.19</v>
      </c>
    </row>
    <row r="14" spans="2:11" x14ac:dyDescent="0.2">
      <c r="B14" t="s">
        <v>13</v>
      </c>
      <c r="C14" s="19">
        <v>76762.2</v>
      </c>
      <c r="D14" s="18">
        <v>818386.75</v>
      </c>
      <c r="E14" s="21">
        <v>10.661324844780374</v>
      </c>
      <c r="F14" s="18">
        <v>0.97</v>
      </c>
      <c r="G14" s="24">
        <f t="shared" si="0"/>
        <v>74459.333999999988</v>
      </c>
      <c r="H14" s="24">
        <f t="shared" si="1"/>
        <v>793835.14749999996</v>
      </c>
    </row>
    <row r="15" spans="2:11" x14ac:dyDescent="0.2">
      <c r="B15" t="s">
        <v>14</v>
      </c>
      <c r="C15" s="19">
        <v>58994</v>
      </c>
      <c r="D15" s="18">
        <v>1271373.1000000001</v>
      </c>
      <c r="E15" s="21">
        <v>21.55088822592128</v>
      </c>
      <c r="F15" s="18">
        <v>1.35</v>
      </c>
      <c r="G15" s="24">
        <f t="shared" si="0"/>
        <v>79641.900000000009</v>
      </c>
      <c r="H15" s="24">
        <f t="shared" si="1"/>
        <v>1716353.6850000003</v>
      </c>
    </row>
    <row r="16" spans="2:11" x14ac:dyDescent="0.2">
      <c r="B16" t="s">
        <v>15</v>
      </c>
      <c r="C16" s="19">
        <v>26192</v>
      </c>
      <c r="D16" s="18">
        <v>651125.80000000005</v>
      </c>
      <c r="E16" s="21">
        <v>24.859720525351253</v>
      </c>
      <c r="F16" s="18">
        <v>0.57999999999999996</v>
      </c>
      <c r="G16" s="24">
        <f t="shared" si="0"/>
        <v>15191.359999999999</v>
      </c>
      <c r="H16" s="24">
        <f t="shared" si="1"/>
        <v>377652.96399999998</v>
      </c>
    </row>
    <row r="17" spans="2:8" x14ac:dyDescent="0.2">
      <c r="B17" t="s">
        <v>16</v>
      </c>
      <c r="C17" s="19">
        <v>13954.3</v>
      </c>
      <c r="D17" s="18">
        <v>737293.27</v>
      </c>
      <c r="E17" s="21">
        <v>52.836277706513407</v>
      </c>
      <c r="F17" s="18">
        <v>0.68</v>
      </c>
      <c r="G17" s="24">
        <f t="shared" si="0"/>
        <v>9488.9240000000009</v>
      </c>
      <c r="H17" s="24">
        <f t="shared" si="1"/>
        <v>501359.42360000004</v>
      </c>
    </row>
    <row r="18" spans="2:8" x14ac:dyDescent="0.2">
      <c r="B18" t="s">
        <v>17</v>
      </c>
      <c r="C18" s="19">
        <v>11587.199999999999</v>
      </c>
      <c r="D18" s="18">
        <v>458480.39</v>
      </c>
      <c r="E18" s="21">
        <v>39.567832608395477</v>
      </c>
      <c r="F18" s="18">
        <v>0.9</v>
      </c>
      <c r="G18" s="24">
        <f t="shared" si="0"/>
        <v>10428.48</v>
      </c>
      <c r="H18" s="24">
        <f t="shared" si="1"/>
        <v>412632.35100000002</v>
      </c>
    </row>
    <row r="19" spans="2:8" x14ac:dyDescent="0.2">
      <c r="B19" t="s">
        <v>18</v>
      </c>
      <c r="C19" s="18">
        <v>135752.29999999999</v>
      </c>
      <c r="D19" s="18">
        <v>2087242.62</v>
      </c>
      <c r="E19" s="21">
        <v>19.859681730169982</v>
      </c>
      <c r="F19" s="18">
        <v>1.3</v>
      </c>
      <c r="G19" s="24">
        <f t="shared" si="0"/>
        <v>176477.99</v>
      </c>
      <c r="H19" s="24">
        <f t="shared" si="1"/>
        <v>2713415.4060000004</v>
      </c>
    </row>
    <row r="20" spans="2:8" x14ac:dyDescent="0.2">
      <c r="B20" t="s">
        <v>19</v>
      </c>
      <c r="C20" s="19">
        <v>15771</v>
      </c>
      <c r="D20" s="18">
        <v>519892.78</v>
      </c>
      <c r="E20" s="21">
        <v>32.965111914273038</v>
      </c>
      <c r="F20" s="18">
        <v>1.21</v>
      </c>
      <c r="G20" s="24">
        <f t="shared" si="0"/>
        <v>19082.91</v>
      </c>
      <c r="H20" s="24">
        <f t="shared" si="1"/>
        <v>629070.26380000007</v>
      </c>
    </row>
    <row r="21" spans="2:8" x14ac:dyDescent="0.2">
      <c r="B21" t="s">
        <v>20</v>
      </c>
      <c r="C21" s="19">
        <v>13326.3</v>
      </c>
      <c r="D21" s="18">
        <v>618522.48</v>
      </c>
      <c r="E21" s="21">
        <v>46.413669210508544</v>
      </c>
      <c r="F21" s="18">
        <v>0.94</v>
      </c>
      <c r="G21" s="24">
        <f t="shared" si="0"/>
        <v>12526.721999999998</v>
      </c>
      <c r="H21" s="24">
        <f t="shared" si="1"/>
        <v>581411.13119999995</v>
      </c>
    </row>
    <row r="22" spans="2:8" x14ac:dyDescent="0.2">
      <c r="B22" t="s">
        <v>21</v>
      </c>
      <c r="C22" s="19">
        <v>32099.399999999998</v>
      </c>
      <c r="D22" s="18">
        <v>490266.52</v>
      </c>
      <c r="E22" s="21">
        <v>15.273385795373123</v>
      </c>
      <c r="F22" s="18">
        <v>0.56000000000000005</v>
      </c>
      <c r="G22" s="24">
        <f t="shared" si="0"/>
        <v>17975.664000000001</v>
      </c>
      <c r="H22" s="24">
        <f t="shared" si="1"/>
        <v>274549.25120000006</v>
      </c>
    </row>
    <row r="23" spans="2:8" x14ac:dyDescent="0.2">
      <c r="B23" t="s">
        <v>22</v>
      </c>
      <c r="C23" s="19">
        <v>36499.599999999999</v>
      </c>
      <c r="D23" s="18">
        <v>432680.82</v>
      </c>
      <c r="E23" s="21">
        <v>11.854398952317286</v>
      </c>
      <c r="F23" s="18">
        <v>0.93</v>
      </c>
      <c r="G23" s="24">
        <f t="shared" si="0"/>
        <v>33944.627999999997</v>
      </c>
      <c r="H23" s="24">
        <f t="shared" si="1"/>
        <v>402393.16260000004</v>
      </c>
    </row>
    <row r="24" spans="2:8" x14ac:dyDescent="0.2">
      <c r="B24" t="s">
        <v>23</v>
      </c>
      <c r="C24" s="19">
        <v>70488</v>
      </c>
      <c r="D24" s="18">
        <v>1104320.5</v>
      </c>
      <c r="E24" s="21">
        <v>15.666787254568153</v>
      </c>
      <c r="F24" s="18">
        <v>1.36</v>
      </c>
      <c r="G24" s="24">
        <f t="shared" si="0"/>
        <v>95863.680000000008</v>
      </c>
      <c r="H24" s="24">
        <f t="shared" si="1"/>
        <v>1501875.8800000001</v>
      </c>
    </row>
    <row r="25" spans="2:8" x14ac:dyDescent="0.2">
      <c r="B25" t="s">
        <v>24</v>
      </c>
      <c r="C25" s="19">
        <v>128394.20000000001</v>
      </c>
      <c r="D25" s="18">
        <v>3253927.42</v>
      </c>
      <c r="E25" s="21">
        <v>25.343258651870563</v>
      </c>
      <c r="F25" s="18">
        <v>8.02</v>
      </c>
      <c r="G25" s="24">
        <f t="shared" si="0"/>
        <v>1029721.4840000001</v>
      </c>
      <c r="H25" s="24">
        <f t="shared" si="1"/>
        <v>26096497.908399999</v>
      </c>
    </row>
    <row r="26" spans="2:8" x14ac:dyDescent="0.2">
      <c r="B26" t="s">
        <v>25</v>
      </c>
      <c r="C26" s="19">
        <v>32856.199999999997</v>
      </c>
      <c r="D26" s="18">
        <v>705470</v>
      </c>
      <c r="E26" s="21">
        <v>21.471442223994256</v>
      </c>
      <c r="F26" s="18">
        <v>1.4</v>
      </c>
      <c r="G26" s="24">
        <f t="shared" si="0"/>
        <v>45998.679999999993</v>
      </c>
      <c r="H26" s="24">
        <f t="shared" si="1"/>
        <v>987657.99999999988</v>
      </c>
    </row>
    <row r="27" spans="2:8" x14ac:dyDescent="0.2">
      <c r="B27" t="s">
        <v>26</v>
      </c>
      <c r="C27" s="19">
        <v>7941.3</v>
      </c>
      <c r="D27" s="18">
        <v>290874.42</v>
      </c>
      <c r="E27" s="21">
        <v>36.62806089683049</v>
      </c>
      <c r="F27" s="18">
        <v>0.63</v>
      </c>
      <c r="G27" s="24">
        <f t="shared" si="0"/>
        <v>5003.0190000000002</v>
      </c>
      <c r="H27" s="24">
        <f t="shared" si="1"/>
        <v>183250.88459999999</v>
      </c>
    </row>
    <row r="28" spans="2:8" x14ac:dyDescent="0.2">
      <c r="B28" t="s">
        <v>27</v>
      </c>
      <c r="C28" s="19">
        <v>42210.8</v>
      </c>
      <c r="D28" s="18">
        <v>1987776.7</v>
      </c>
      <c r="E28" s="21">
        <v>47.091661375761646</v>
      </c>
      <c r="F28" s="18">
        <v>2.0299999999999998</v>
      </c>
      <c r="G28" s="24">
        <f t="shared" si="0"/>
        <v>85687.923999999999</v>
      </c>
      <c r="H28" s="24">
        <f t="shared" si="1"/>
        <v>4035186.7009999994</v>
      </c>
    </row>
    <row r="29" spans="2:8" x14ac:dyDescent="0.2">
      <c r="B29" t="s">
        <v>28</v>
      </c>
      <c r="C29" s="19">
        <v>113500.6</v>
      </c>
      <c r="D29" s="18">
        <v>2214600.3199999998</v>
      </c>
      <c r="E29" s="21">
        <v>19.511793946463715</v>
      </c>
      <c r="F29" s="18">
        <v>6.89</v>
      </c>
      <c r="G29" s="24">
        <f t="shared" si="0"/>
        <v>782019.13399999996</v>
      </c>
      <c r="H29" s="24">
        <f t="shared" si="1"/>
        <v>15258596.204799999</v>
      </c>
    </row>
    <row r="30" spans="2:8" x14ac:dyDescent="0.2">
      <c r="B30" t="s">
        <v>29</v>
      </c>
      <c r="C30" s="19">
        <v>94634.400000000009</v>
      </c>
      <c r="D30" s="18">
        <v>1560388.96</v>
      </c>
      <c r="E30" s="21">
        <v>16.488602030551256</v>
      </c>
      <c r="F30" s="18">
        <v>6.82</v>
      </c>
      <c r="G30" s="24">
        <f t="shared" si="0"/>
        <v>645406.60800000012</v>
      </c>
      <c r="H30" s="24">
        <f t="shared" si="1"/>
        <v>10641852.7072</v>
      </c>
    </row>
    <row r="31" spans="2:8" x14ac:dyDescent="0.2">
      <c r="B31" t="s">
        <v>30</v>
      </c>
      <c r="C31" s="19">
        <v>98476.499999999985</v>
      </c>
      <c r="D31" s="18">
        <v>3052290.5</v>
      </c>
      <c r="E31" s="21">
        <v>30.995115585951982</v>
      </c>
      <c r="F31" s="18">
        <v>4.6500000000000004</v>
      </c>
      <c r="G31" s="24">
        <f t="shared" si="0"/>
        <v>457915.72499999998</v>
      </c>
      <c r="H31" s="24">
        <f t="shared" si="1"/>
        <v>14193150.825000001</v>
      </c>
    </row>
    <row r="32" spans="2:8" x14ac:dyDescent="0.2">
      <c r="B32" t="s">
        <v>31</v>
      </c>
      <c r="C32" s="19">
        <v>23695.200000000001</v>
      </c>
      <c r="D32" s="18">
        <v>298165.39</v>
      </c>
      <c r="E32" s="21">
        <v>12.583366673419089</v>
      </c>
      <c r="F32" s="18">
        <v>0.36</v>
      </c>
      <c r="G32" s="24">
        <f t="shared" si="0"/>
        <v>8530.2720000000008</v>
      </c>
      <c r="H32" s="24">
        <f t="shared" si="1"/>
        <v>107339.5404</v>
      </c>
    </row>
    <row r="33" spans="2:8" x14ac:dyDescent="0.2">
      <c r="B33" t="s">
        <v>32</v>
      </c>
      <c r="C33" s="19">
        <v>24227.899999999998</v>
      </c>
      <c r="D33" s="18">
        <v>713396.57</v>
      </c>
      <c r="E33" s="21">
        <v>29.445249897845049</v>
      </c>
      <c r="F33" s="18">
        <v>1.82</v>
      </c>
      <c r="G33" s="24">
        <f t="shared" si="0"/>
        <v>44094.777999999998</v>
      </c>
      <c r="H33" s="24">
        <f t="shared" si="1"/>
        <v>1298381.7574</v>
      </c>
    </row>
    <row r="34" spans="2:8" x14ac:dyDescent="0.2">
      <c r="B34" t="s">
        <v>33</v>
      </c>
      <c r="C34" s="19">
        <v>138960</v>
      </c>
      <c r="D34" s="18">
        <v>2420979.6800000002</v>
      </c>
      <c r="E34" s="21">
        <v>17.422133563615429</v>
      </c>
      <c r="F34" s="18">
        <v>6.41</v>
      </c>
      <c r="G34" s="24">
        <f t="shared" si="0"/>
        <v>890733.6</v>
      </c>
      <c r="H34" s="24">
        <f t="shared" si="1"/>
        <v>15518479.748800002</v>
      </c>
    </row>
    <row r="35" spans="2:8" x14ac:dyDescent="0.2">
      <c r="B35" t="s">
        <v>34</v>
      </c>
      <c r="C35" s="19">
        <v>40759.599999999999</v>
      </c>
      <c r="D35" s="18">
        <v>1493517.25</v>
      </c>
      <c r="E35" s="21">
        <v>36.642097812539866</v>
      </c>
      <c r="F35" s="18">
        <v>2.89</v>
      </c>
      <c r="G35" s="24">
        <f t="shared" si="0"/>
        <v>117795.24400000001</v>
      </c>
      <c r="H35" s="24">
        <f t="shared" si="1"/>
        <v>4316264.8525</v>
      </c>
    </row>
    <row r="36" spans="2:8" x14ac:dyDescent="0.2">
      <c r="B36" t="s">
        <v>35</v>
      </c>
      <c r="C36" s="19">
        <v>55436</v>
      </c>
      <c r="D36" s="18">
        <v>1364191.43</v>
      </c>
      <c r="E36" s="21">
        <v>24.608403023306153</v>
      </c>
      <c r="F36" s="18">
        <v>3.84</v>
      </c>
      <c r="G36" s="24">
        <f t="shared" si="0"/>
        <v>212874.23999999999</v>
      </c>
      <c r="H36" s="24">
        <f t="shared" si="1"/>
        <v>5238495.0911999997</v>
      </c>
    </row>
    <row r="37" spans="2:8" x14ac:dyDescent="0.2">
      <c r="B37" t="s">
        <v>36</v>
      </c>
      <c r="C37" s="19">
        <v>25780.9</v>
      </c>
      <c r="D37" s="18">
        <v>691671.13</v>
      </c>
      <c r="E37" s="21">
        <v>26.828820173073865</v>
      </c>
      <c r="F37" s="18">
        <v>1.1000000000000001</v>
      </c>
      <c r="G37" s="24">
        <f t="shared" si="0"/>
        <v>28358.990000000005</v>
      </c>
      <c r="H37" s="24">
        <f t="shared" si="1"/>
        <v>760838.24300000002</v>
      </c>
    </row>
    <row r="38" spans="2:8" x14ac:dyDescent="0.2">
      <c r="B38" t="s">
        <v>37</v>
      </c>
      <c r="C38" s="19">
        <v>34752.6</v>
      </c>
      <c r="D38" s="18">
        <v>885646.68</v>
      </c>
      <c r="E38" s="21">
        <v>25.484328654546712</v>
      </c>
      <c r="F38" s="18">
        <v>2.0699999999999998</v>
      </c>
      <c r="G38" s="24">
        <f t="shared" si="0"/>
        <v>71937.881999999998</v>
      </c>
      <c r="H38" s="24">
        <f t="shared" si="1"/>
        <v>1833288.6276</v>
      </c>
    </row>
    <row r="39" spans="2:8" x14ac:dyDescent="0.2">
      <c r="B39" t="s">
        <v>38</v>
      </c>
      <c r="C39" s="19">
        <v>48647</v>
      </c>
      <c r="D39" s="18">
        <v>1609784.64</v>
      </c>
      <c r="E39" s="21">
        <v>33.091139021933522</v>
      </c>
      <c r="F39" s="18">
        <v>2.08</v>
      </c>
      <c r="G39" s="24">
        <f t="shared" si="0"/>
        <v>101185.76000000001</v>
      </c>
      <c r="H39" s="24">
        <f t="shared" si="1"/>
        <v>3348352.0512000001</v>
      </c>
    </row>
    <row r="40" spans="2:8" x14ac:dyDescent="0.2">
      <c r="B40" t="s">
        <v>39</v>
      </c>
      <c r="C40" s="19">
        <v>104770.90000000001</v>
      </c>
      <c r="D40" s="18">
        <v>1260319.23</v>
      </c>
      <c r="E40" s="21">
        <v>12.029287044398778</v>
      </c>
      <c r="F40" s="18">
        <v>1.22</v>
      </c>
      <c r="G40" s="24">
        <f t="shared" si="0"/>
        <v>127820.49800000001</v>
      </c>
      <c r="H40" s="24">
        <f t="shared" si="1"/>
        <v>1537589.4605999999</v>
      </c>
    </row>
    <row r="41" spans="2:8" x14ac:dyDescent="0.2">
      <c r="B41" t="s">
        <v>40</v>
      </c>
      <c r="C41" s="19">
        <v>149557.29999999999</v>
      </c>
      <c r="D41" s="18">
        <v>2147428.02</v>
      </c>
      <c r="E41" s="21">
        <v>14.358563707689296</v>
      </c>
      <c r="F41" s="18">
        <v>1.31</v>
      </c>
      <c r="G41" s="24">
        <f t="shared" si="0"/>
        <v>195920.06299999999</v>
      </c>
      <c r="H41" s="24">
        <f t="shared" si="1"/>
        <v>2813130.7062000004</v>
      </c>
    </row>
    <row r="42" spans="2:8" x14ac:dyDescent="0.2">
      <c r="B42" t="s">
        <v>41</v>
      </c>
      <c r="C42" s="19">
        <v>64619.8</v>
      </c>
      <c r="D42" s="18">
        <v>942994.03</v>
      </c>
      <c r="E42" s="21">
        <v>14.59295804072436</v>
      </c>
      <c r="F42" s="18">
        <v>1.25</v>
      </c>
      <c r="G42" s="24">
        <f t="shared" si="0"/>
        <v>80774.75</v>
      </c>
      <c r="H42" s="24">
        <f t="shared" si="1"/>
        <v>1178742.5375000001</v>
      </c>
    </row>
    <row r="43" spans="2:8" x14ac:dyDescent="0.2">
      <c r="B43" t="s">
        <v>42</v>
      </c>
      <c r="C43" s="19">
        <v>281150</v>
      </c>
      <c r="D43" s="18">
        <v>3393910.31</v>
      </c>
      <c r="E43" s="21">
        <v>12.07152875689134</v>
      </c>
      <c r="F43" s="18">
        <v>5.43</v>
      </c>
      <c r="G43" s="24">
        <f t="shared" si="0"/>
        <v>1526644.5</v>
      </c>
      <c r="H43" s="24">
        <f t="shared" si="1"/>
        <v>18428932.9833</v>
      </c>
    </row>
    <row r="44" spans="2:8" x14ac:dyDescent="0.2">
      <c r="B44" t="s">
        <v>43</v>
      </c>
      <c r="C44" s="19">
        <v>90397.6</v>
      </c>
      <c r="D44" s="18">
        <v>1962041.9</v>
      </c>
      <c r="E44" s="21">
        <v>21.704579546359636</v>
      </c>
      <c r="F44" s="18">
        <v>2.4300000000000002</v>
      </c>
      <c r="G44" s="24">
        <f t="shared" si="0"/>
        <v>219666.16800000003</v>
      </c>
      <c r="H44" s="24">
        <f t="shared" si="1"/>
        <v>4767761.8169999998</v>
      </c>
    </row>
    <row r="45" spans="2:8" x14ac:dyDescent="0.2">
      <c r="B45" t="s">
        <v>44</v>
      </c>
      <c r="C45" s="19">
        <v>74165.2</v>
      </c>
      <c r="D45" s="18">
        <v>1894235.7</v>
      </c>
      <c r="E45" s="21">
        <v>25.540761704950569</v>
      </c>
      <c r="F45" s="18">
        <v>2.6</v>
      </c>
      <c r="G45" s="24">
        <f t="shared" si="0"/>
        <v>192829.52</v>
      </c>
      <c r="H45" s="24">
        <f t="shared" si="1"/>
        <v>4925012.82</v>
      </c>
    </row>
    <row r="46" spans="2:8" x14ac:dyDescent="0.2">
      <c r="B46" t="s">
        <v>45</v>
      </c>
      <c r="C46" s="19">
        <v>248759.3</v>
      </c>
      <c r="D46" s="18">
        <v>4648338.03</v>
      </c>
      <c r="E46" s="21">
        <v>18.686087434721035</v>
      </c>
      <c r="F46" s="18">
        <v>4.1399999999999997</v>
      </c>
      <c r="G46" s="24">
        <f t="shared" si="0"/>
        <v>1029863.5019999999</v>
      </c>
      <c r="H46" s="24">
        <f t="shared" si="1"/>
        <v>19244119.444199998</v>
      </c>
    </row>
    <row r="47" spans="2:8" x14ac:dyDescent="0.2">
      <c r="B47" t="s">
        <v>47</v>
      </c>
      <c r="C47" s="20">
        <v>90096.61683858333</v>
      </c>
      <c r="D47" s="18">
        <v>1597922.83</v>
      </c>
      <c r="E47" s="21">
        <v>17.735658519374052</v>
      </c>
      <c r="F47" s="18">
        <v>0.54</v>
      </c>
      <c r="G47" s="24">
        <f t="shared" si="0"/>
        <v>48652.173092835001</v>
      </c>
      <c r="H47" s="24">
        <f t="shared" si="1"/>
        <v>862878.32820000011</v>
      </c>
    </row>
    <row r="48" spans="2:8" x14ac:dyDescent="0.2">
      <c r="B48" t="s">
        <v>46</v>
      </c>
      <c r="C48" s="20">
        <v>15868.983161416674</v>
      </c>
      <c r="D48" s="18">
        <v>179764.2</v>
      </c>
      <c r="E48" s="21">
        <v>11.328022606834242</v>
      </c>
      <c r="F48" s="18">
        <v>3.22</v>
      </c>
      <c r="G48" s="24">
        <f t="shared" si="0"/>
        <v>51098.125779761693</v>
      </c>
      <c r="H48" s="24">
        <f t="shared" si="1"/>
        <v>578840.72400000005</v>
      </c>
    </row>
    <row r="49" spans="2:8" x14ac:dyDescent="0.2">
      <c r="B49" t="s">
        <v>48</v>
      </c>
      <c r="C49" s="19">
        <v>9354.0999999999985</v>
      </c>
      <c r="D49" s="18">
        <v>200953.96</v>
      </c>
      <c r="E49" s="21">
        <v>21.482981794079603</v>
      </c>
      <c r="F49" s="18">
        <v>0.44</v>
      </c>
      <c r="G49" s="24">
        <f t="shared" si="0"/>
        <v>4115.8039999999992</v>
      </c>
      <c r="H49" s="24">
        <f t="shared" si="1"/>
        <v>88419.742400000003</v>
      </c>
    </row>
    <row r="50" spans="2:8" x14ac:dyDescent="0.2">
      <c r="B50" t="s">
        <v>49</v>
      </c>
      <c r="C50" s="19">
        <v>-70975.100000000006</v>
      </c>
      <c r="D50" s="18">
        <v>362554.72</v>
      </c>
      <c r="E50" s="22">
        <v>-5.1081959729538946</v>
      </c>
      <c r="F50" s="18">
        <v>0.77</v>
      </c>
      <c r="G50" s="24">
        <f t="shared" si="0"/>
        <v>-54650.827000000005</v>
      </c>
      <c r="H50" s="24">
        <f t="shared" si="1"/>
        <v>279167.13439999998</v>
      </c>
    </row>
    <row r="51" spans="2:8" x14ac:dyDescent="0.2">
      <c r="B51" t="s">
        <v>50</v>
      </c>
      <c r="C51" s="19">
        <v>32382.400000000001</v>
      </c>
      <c r="D51" s="18">
        <v>450803.52</v>
      </c>
      <c r="E51" s="21">
        <v>13.92125104995306</v>
      </c>
      <c r="F51" s="18">
        <v>0.9</v>
      </c>
      <c r="G51" s="24">
        <f t="shared" si="0"/>
        <v>29144.160000000003</v>
      </c>
      <c r="H51" s="24">
        <f t="shared" si="1"/>
        <v>405723.16800000001</v>
      </c>
    </row>
    <row r="52" spans="2:8" x14ac:dyDescent="0.2">
      <c r="B52" t="s">
        <v>51</v>
      </c>
      <c r="C52" s="19">
        <v>24770.799999999999</v>
      </c>
      <c r="D52" s="18">
        <v>1061046.6299999999</v>
      </c>
      <c r="E52" s="21">
        <v>42.834572561241458</v>
      </c>
      <c r="F52" s="18">
        <v>1.3</v>
      </c>
      <c r="G52" s="24">
        <f t="shared" si="0"/>
        <v>32202.04</v>
      </c>
      <c r="H52" s="24">
        <f t="shared" si="1"/>
        <v>1379360.6189999999</v>
      </c>
    </row>
    <row r="53" spans="2:8" x14ac:dyDescent="0.2">
      <c r="B53" t="s">
        <v>52</v>
      </c>
      <c r="C53" s="19">
        <v>88003</v>
      </c>
      <c r="D53" s="18">
        <v>1186969.96</v>
      </c>
      <c r="E53" s="21">
        <v>13.487835187436792</v>
      </c>
      <c r="F53" s="18">
        <v>0.98</v>
      </c>
      <c r="G53" s="24">
        <f t="shared" si="0"/>
        <v>86242.94</v>
      </c>
      <c r="H53" s="24">
        <f t="shared" si="1"/>
        <v>1163230.5607999999</v>
      </c>
    </row>
    <row r="54" spans="2:8" x14ac:dyDescent="0.2">
      <c r="B54" t="s">
        <v>53</v>
      </c>
      <c r="C54" s="19">
        <v>27200.6</v>
      </c>
      <c r="D54" s="18">
        <v>507763.19</v>
      </c>
      <c r="E54" s="21">
        <v>18.667352558399447</v>
      </c>
      <c r="F54" s="18">
        <v>1.39</v>
      </c>
      <c r="G54" s="24">
        <f t="shared" si="0"/>
        <v>37808.833999999995</v>
      </c>
      <c r="H54" s="24">
        <f t="shared" si="1"/>
        <v>705790.83409999998</v>
      </c>
    </row>
    <row r="55" spans="2:8" x14ac:dyDescent="0.2">
      <c r="B55" s="8" t="s">
        <v>54</v>
      </c>
      <c r="C55" s="27">
        <v>10033.1</v>
      </c>
      <c r="D55" s="28">
        <v>495159.34</v>
      </c>
      <c r="E55" s="29">
        <v>49.352576970228547</v>
      </c>
      <c r="F55" s="28">
        <v>0.91</v>
      </c>
      <c r="G55" s="30">
        <f t="shared" si="0"/>
        <v>9130.121000000001</v>
      </c>
      <c r="H55" s="30">
        <f t="shared" si="1"/>
        <v>450594.99940000003</v>
      </c>
    </row>
    <row r="56" spans="2:8" x14ac:dyDescent="0.2">
      <c r="C56" s="10"/>
      <c r="D56" s="10"/>
      <c r="E56" s="25" t="s">
        <v>74</v>
      </c>
      <c r="F56" s="25">
        <f>SUM(F5:F55)</f>
        <v>100.00999999999999</v>
      </c>
      <c r="G56" s="26">
        <f>SUM(G5:G55)</f>
        <v>9023174.191872593</v>
      </c>
      <c r="H56" s="26">
        <f>SUM(H5:H55)</f>
        <v>181275304.25480002</v>
      </c>
    </row>
    <row r="57" spans="2:8" x14ac:dyDescent="0.2">
      <c r="B57" s="9" t="s">
        <v>65</v>
      </c>
      <c r="G57" s="31" t="s">
        <v>75</v>
      </c>
      <c r="H57" s="31" t="s">
        <v>76</v>
      </c>
    </row>
    <row r="58" spans="2:8" x14ac:dyDescent="0.2">
      <c r="B58" t="s">
        <v>66</v>
      </c>
      <c r="F58" s="23">
        <v>42625</v>
      </c>
      <c r="G58" s="7">
        <v>8715.6</v>
      </c>
      <c r="H58" s="33">
        <f>G56</f>
        <v>9023174.191872593</v>
      </c>
    </row>
    <row r="59" spans="2:8" x14ac:dyDescent="0.2">
      <c r="B59" t="s">
        <v>72</v>
      </c>
      <c r="F59" s="23">
        <v>42521</v>
      </c>
      <c r="G59" s="7">
        <v>8160.1</v>
      </c>
      <c r="H59" s="33">
        <f>'31032016'!G56</f>
        <v>9269760.7478584591</v>
      </c>
    </row>
    <row r="60" spans="2:8" x14ac:dyDescent="0.2">
      <c r="B60" t="s">
        <v>73</v>
      </c>
      <c r="F60" t="s">
        <v>79</v>
      </c>
      <c r="G60" s="34">
        <f>G58/G59-1</f>
        <v>6.8075146137914988E-2</v>
      </c>
      <c r="H60" s="34">
        <f>H58/H59-1</f>
        <v>-2.6601178033945905E-2</v>
      </c>
    </row>
  </sheetData>
  <mergeCells count="2">
    <mergeCell ref="C2:H2"/>
    <mergeCell ref="C3:H3"/>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63"/>
  <sheetViews>
    <sheetView showGridLines="0" workbookViewId="0">
      <selection sqref="A1:XFD1048576"/>
    </sheetView>
  </sheetViews>
  <sheetFormatPr defaultRowHeight="12.75" x14ac:dyDescent="0.2"/>
  <cols>
    <col min="2" max="2" width="36.5703125" customWidth="1"/>
    <col min="3" max="3" width="24.140625" customWidth="1"/>
    <col min="4" max="4" width="19.140625" bestFit="1" customWidth="1"/>
    <col min="5" max="5" width="14.5703125" style="2" bestFit="1" customWidth="1"/>
    <col min="6" max="6" width="13.42578125" customWidth="1"/>
    <col min="7" max="7" width="14.85546875" bestFit="1" customWidth="1"/>
    <col min="8" max="8" width="16.85546875" bestFit="1" customWidth="1"/>
    <col min="9" max="9" width="42.140625" bestFit="1" customWidth="1"/>
    <col min="10" max="10" width="17.140625" bestFit="1" customWidth="1"/>
  </cols>
  <sheetData>
    <row r="1" spans="2:11" x14ac:dyDescent="0.2">
      <c r="B1" s="35" t="s">
        <v>86</v>
      </c>
      <c r="C1" s="36">
        <f>H56/G56</f>
        <v>19.152440846672366</v>
      </c>
    </row>
    <row r="2" spans="2:11" x14ac:dyDescent="0.2">
      <c r="B2" s="6"/>
      <c r="C2" s="108" t="s">
        <v>64</v>
      </c>
      <c r="D2" s="108"/>
      <c r="E2" s="108"/>
      <c r="F2" s="108"/>
      <c r="G2" s="108"/>
      <c r="H2" s="108"/>
    </row>
    <row r="3" spans="2:11" x14ac:dyDescent="0.2">
      <c r="C3" s="107" t="s">
        <v>80</v>
      </c>
      <c r="D3" s="107"/>
      <c r="E3" s="107"/>
      <c r="F3" s="107"/>
      <c r="G3" s="107"/>
      <c r="H3" s="107"/>
    </row>
    <row r="4" spans="2:11" ht="39" thickBot="1" x14ac:dyDescent="0.25">
      <c r="B4" s="3" t="s">
        <v>60</v>
      </c>
      <c r="C4" s="3" t="s">
        <v>82</v>
      </c>
      <c r="D4" s="3" t="s">
        <v>83</v>
      </c>
      <c r="E4" s="4" t="s">
        <v>58</v>
      </c>
      <c r="F4" s="3" t="s">
        <v>84</v>
      </c>
      <c r="G4" s="3" t="s">
        <v>0</v>
      </c>
      <c r="H4" s="3" t="s">
        <v>1</v>
      </c>
      <c r="J4" t="s">
        <v>56</v>
      </c>
      <c r="K4" t="s">
        <v>57</v>
      </c>
    </row>
    <row r="5" spans="2:11" ht="13.5" thickTop="1" x14ac:dyDescent="0.2">
      <c r="B5" t="s">
        <v>2</v>
      </c>
      <c r="C5" s="19">
        <v>6505.0999999999995</v>
      </c>
      <c r="D5" s="18">
        <v>251306.3</v>
      </c>
      <c r="E5" s="21">
        <f>ROUND(D5/C5,2)</f>
        <v>38.630000000000003</v>
      </c>
      <c r="F5" s="18">
        <v>0.42</v>
      </c>
      <c r="G5" s="24">
        <f>F5*C5</f>
        <v>2732.1419999999998</v>
      </c>
      <c r="H5" s="24">
        <f>F5*D5</f>
        <v>105548.64599999999</v>
      </c>
      <c r="I5" t="s">
        <v>77</v>
      </c>
      <c r="J5" s="32">
        <v>2873188838</v>
      </c>
      <c r="K5">
        <v>0.85025944332229897</v>
      </c>
    </row>
    <row r="6" spans="2:11" x14ac:dyDescent="0.2">
      <c r="B6" t="s">
        <v>4</v>
      </c>
      <c r="C6" s="19">
        <v>34663</v>
      </c>
      <c r="D6" s="18">
        <v>592395.75</v>
      </c>
      <c r="E6" s="21">
        <f t="shared" ref="E6:E55" si="0">ROUND(D6/C6,2)</f>
        <v>17.09</v>
      </c>
      <c r="F6" s="18">
        <v>0.78</v>
      </c>
      <c r="G6" s="24">
        <f t="shared" ref="G6:G55" si="1">F6*C6</f>
        <v>27037.14</v>
      </c>
      <c r="H6" s="24">
        <f t="shared" ref="H6:H55" si="2">F6*D6</f>
        <v>462068.685</v>
      </c>
      <c r="I6" t="s">
        <v>78</v>
      </c>
      <c r="J6" s="32">
        <v>506063234</v>
      </c>
      <c r="K6">
        <v>0.14974055667770103</v>
      </c>
    </row>
    <row r="7" spans="2:11" x14ac:dyDescent="0.2">
      <c r="B7" t="s">
        <v>6</v>
      </c>
      <c r="C7" s="19">
        <v>12723.6</v>
      </c>
      <c r="D7" s="18">
        <v>410035.74</v>
      </c>
      <c r="E7" s="21">
        <f t="shared" si="0"/>
        <v>32.229999999999997</v>
      </c>
      <c r="F7" s="18">
        <v>0.54</v>
      </c>
      <c r="G7" s="24">
        <f t="shared" si="1"/>
        <v>6870.7440000000006</v>
      </c>
      <c r="H7" s="24">
        <f t="shared" si="2"/>
        <v>221419.2996</v>
      </c>
    </row>
    <row r="8" spans="2:11" x14ac:dyDescent="0.2">
      <c r="B8" t="s">
        <v>7</v>
      </c>
      <c r="C8" s="19">
        <v>19562.400000000001</v>
      </c>
      <c r="D8" s="18">
        <v>870807.71</v>
      </c>
      <c r="E8" s="21">
        <f t="shared" si="0"/>
        <v>44.51</v>
      </c>
      <c r="F8" s="18">
        <v>1.44</v>
      </c>
      <c r="G8" s="24">
        <f t="shared" si="1"/>
        <v>28169.856</v>
      </c>
      <c r="H8" s="24">
        <f t="shared" si="2"/>
        <v>1253963.1024</v>
      </c>
    </row>
    <row r="9" spans="2:11" x14ac:dyDescent="0.2">
      <c r="B9" t="s">
        <v>8</v>
      </c>
      <c r="C9" s="19">
        <v>22866.300000000003</v>
      </c>
      <c r="D9" s="18">
        <v>420385.83</v>
      </c>
      <c r="E9" s="21">
        <f t="shared" si="0"/>
        <v>18.38</v>
      </c>
      <c r="F9" s="18">
        <v>0.66</v>
      </c>
      <c r="G9" s="24">
        <f t="shared" si="1"/>
        <v>15091.758000000003</v>
      </c>
      <c r="H9" s="24">
        <f t="shared" si="2"/>
        <v>277454.64780000004</v>
      </c>
    </row>
    <row r="10" spans="2:11" x14ac:dyDescent="0.2">
      <c r="B10" t="s">
        <v>9</v>
      </c>
      <c r="C10" s="19">
        <v>62041.900000000009</v>
      </c>
      <c r="D10" s="18">
        <v>1082414.69</v>
      </c>
      <c r="E10" s="21">
        <f t="shared" si="0"/>
        <v>17.45</v>
      </c>
      <c r="F10" s="18">
        <v>2.63</v>
      </c>
      <c r="G10" s="24">
        <f t="shared" si="1"/>
        <v>163170.19700000001</v>
      </c>
      <c r="H10" s="24">
        <f t="shared" si="2"/>
        <v>2846750.6346999998</v>
      </c>
    </row>
    <row r="11" spans="2:11" x14ac:dyDescent="0.2">
      <c r="B11" t="s">
        <v>10</v>
      </c>
      <c r="C11" s="19">
        <v>42677.600000000006</v>
      </c>
      <c r="D11" s="18">
        <v>769506.48</v>
      </c>
      <c r="E11" s="21">
        <f t="shared" si="0"/>
        <v>18.03</v>
      </c>
      <c r="F11" s="18">
        <v>1.21</v>
      </c>
      <c r="G11" s="24">
        <f t="shared" si="1"/>
        <v>51639.896000000008</v>
      </c>
      <c r="H11" s="24">
        <f t="shared" si="2"/>
        <v>931102.84080000001</v>
      </c>
    </row>
    <row r="12" spans="2:11" x14ac:dyDescent="0.2">
      <c r="B12" t="s">
        <v>11</v>
      </c>
      <c r="C12" s="19">
        <v>-55964.400000000009</v>
      </c>
      <c r="D12" s="18">
        <v>369587.20000000001</v>
      </c>
      <c r="E12" s="21">
        <f t="shared" si="0"/>
        <v>-6.6</v>
      </c>
      <c r="F12" s="18">
        <v>0.51</v>
      </c>
      <c r="G12" s="24">
        <f t="shared" si="1"/>
        <v>-28541.844000000005</v>
      </c>
      <c r="H12" s="24">
        <f t="shared" si="2"/>
        <v>188489.47200000001</v>
      </c>
    </row>
    <row r="13" spans="2:11" x14ac:dyDescent="0.2">
      <c r="B13" t="s">
        <v>12</v>
      </c>
      <c r="C13" s="19">
        <v>-5556.4</v>
      </c>
      <c r="D13" s="18">
        <v>307418.56</v>
      </c>
      <c r="E13" s="21">
        <f t="shared" si="0"/>
        <v>-55.33</v>
      </c>
      <c r="F13" s="18">
        <v>0.39</v>
      </c>
      <c r="G13" s="24">
        <f t="shared" si="1"/>
        <v>-2166.9960000000001</v>
      </c>
      <c r="H13" s="24">
        <f t="shared" si="2"/>
        <v>119893.2384</v>
      </c>
    </row>
    <row r="14" spans="2:11" x14ac:dyDescent="0.2">
      <c r="B14" t="s">
        <v>13</v>
      </c>
      <c r="C14" s="19">
        <v>79633.600000000006</v>
      </c>
      <c r="D14" s="18">
        <v>907976.89</v>
      </c>
      <c r="E14" s="21">
        <f t="shared" si="0"/>
        <v>11.4</v>
      </c>
      <c r="F14" s="18">
        <v>1.1100000000000001</v>
      </c>
      <c r="G14" s="24">
        <f t="shared" si="1"/>
        <v>88393.296000000017</v>
      </c>
      <c r="H14" s="24">
        <f t="shared" si="2"/>
        <v>1007854.3479000001</v>
      </c>
    </row>
    <row r="15" spans="2:11" x14ac:dyDescent="0.2">
      <c r="B15" t="s">
        <v>14</v>
      </c>
      <c r="C15" s="19">
        <v>58842</v>
      </c>
      <c r="D15" s="18">
        <v>1318842.23</v>
      </c>
      <c r="E15" s="21">
        <f t="shared" si="0"/>
        <v>22.41</v>
      </c>
      <c r="F15" s="18">
        <v>1.41</v>
      </c>
      <c r="G15" s="24">
        <f t="shared" si="1"/>
        <v>82967.22</v>
      </c>
      <c r="H15" s="24">
        <f t="shared" si="2"/>
        <v>1859567.5443</v>
      </c>
    </row>
    <row r="16" spans="2:11" x14ac:dyDescent="0.2">
      <c r="B16" t="s">
        <v>15</v>
      </c>
      <c r="C16" s="19">
        <v>28138</v>
      </c>
      <c r="D16" s="18">
        <v>674170.31</v>
      </c>
      <c r="E16" s="21">
        <f t="shared" si="0"/>
        <v>23.96</v>
      </c>
      <c r="F16" s="18">
        <v>0.66</v>
      </c>
      <c r="G16" s="24">
        <f t="shared" si="1"/>
        <v>18571.080000000002</v>
      </c>
      <c r="H16" s="24">
        <f t="shared" si="2"/>
        <v>444952.40460000007</v>
      </c>
    </row>
    <row r="17" spans="2:8" x14ac:dyDescent="0.2">
      <c r="B17" t="s">
        <v>16</v>
      </c>
      <c r="C17" s="19">
        <v>17938</v>
      </c>
      <c r="D17" s="18">
        <v>656987.43999999994</v>
      </c>
      <c r="E17" s="21">
        <f t="shared" si="0"/>
        <v>36.630000000000003</v>
      </c>
      <c r="F17" s="18">
        <v>0.62</v>
      </c>
      <c r="G17" s="24">
        <f t="shared" si="1"/>
        <v>11121.56</v>
      </c>
      <c r="H17" s="24">
        <f t="shared" si="2"/>
        <v>407332.21279999998</v>
      </c>
    </row>
    <row r="18" spans="2:8" x14ac:dyDescent="0.2">
      <c r="B18" t="s">
        <v>17</v>
      </c>
      <c r="C18" s="19">
        <v>10539.8</v>
      </c>
      <c r="D18" s="18">
        <v>465288.56</v>
      </c>
      <c r="E18" s="21">
        <f t="shared" si="0"/>
        <v>44.15</v>
      </c>
      <c r="F18" s="18">
        <v>0.95</v>
      </c>
      <c r="G18" s="24">
        <f t="shared" si="1"/>
        <v>10012.81</v>
      </c>
      <c r="H18" s="24">
        <f t="shared" si="2"/>
        <v>442024.13199999998</v>
      </c>
    </row>
    <row r="19" spans="2:8" x14ac:dyDescent="0.2">
      <c r="B19" t="s">
        <v>18</v>
      </c>
      <c r="C19" s="18">
        <v>116315.90000000001</v>
      </c>
      <c r="D19" s="18">
        <v>1931860.05</v>
      </c>
      <c r="E19" s="21">
        <f t="shared" si="0"/>
        <v>16.61</v>
      </c>
      <c r="F19" s="18">
        <v>1.29</v>
      </c>
      <c r="G19" s="24">
        <f t="shared" si="1"/>
        <v>150047.51100000003</v>
      </c>
      <c r="H19" s="24">
        <f t="shared" si="2"/>
        <v>2492099.4645000002</v>
      </c>
    </row>
    <row r="20" spans="2:8" x14ac:dyDescent="0.2">
      <c r="B20" t="s">
        <v>19</v>
      </c>
      <c r="C20" s="19">
        <v>11642</v>
      </c>
      <c r="D20" s="18">
        <v>524669.81000000006</v>
      </c>
      <c r="E20" s="21">
        <f t="shared" si="0"/>
        <v>45.07</v>
      </c>
      <c r="F20" s="18">
        <v>1.32</v>
      </c>
      <c r="G20" s="24">
        <f t="shared" si="1"/>
        <v>15367.44</v>
      </c>
      <c r="H20" s="24">
        <f t="shared" si="2"/>
        <v>692564.1492000001</v>
      </c>
    </row>
    <row r="21" spans="2:8" x14ac:dyDescent="0.2">
      <c r="B21" t="s">
        <v>20</v>
      </c>
      <c r="C21" s="19">
        <v>14600.1</v>
      </c>
      <c r="D21" s="18">
        <v>606922.14</v>
      </c>
      <c r="E21" s="21">
        <f t="shared" si="0"/>
        <v>41.57</v>
      </c>
      <c r="F21" s="18">
        <v>0.95</v>
      </c>
      <c r="G21" s="24">
        <f t="shared" si="1"/>
        <v>13870.094999999999</v>
      </c>
      <c r="H21" s="24">
        <f t="shared" si="2"/>
        <v>576576.03299999994</v>
      </c>
    </row>
    <row r="22" spans="2:8" x14ac:dyDescent="0.2">
      <c r="B22" t="s">
        <v>21</v>
      </c>
      <c r="C22" s="19">
        <v>36940.800000000003</v>
      </c>
      <c r="D22" s="18">
        <v>538468.66</v>
      </c>
      <c r="E22" s="21">
        <f t="shared" si="0"/>
        <v>14.58</v>
      </c>
      <c r="F22" s="18">
        <v>0.66</v>
      </c>
      <c r="G22" s="24">
        <f t="shared" si="1"/>
        <v>24380.928000000004</v>
      </c>
      <c r="H22" s="24">
        <f t="shared" si="2"/>
        <v>355389.31560000003</v>
      </c>
    </row>
    <row r="23" spans="2:8" x14ac:dyDescent="0.2">
      <c r="B23" t="s">
        <v>22</v>
      </c>
      <c r="C23" s="19">
        <v>38375</v>
      </c>
      <c r="D23" s="18">
        <v>397080.92</v>
      </c>
      <c r="E23" s="21">
        <f t="shared" si="0"/>
        <v>10.35</v>
      </c>
      <c r="F23" s="18">
        <v>0.93</v>
      </c>
      <c r="G23" s="24">
        <f t="shared" si="1"/>
        <v>35688.75</v>
      </c>
      <c r="H23" s="24">
        <f t="shared" si="2"/>
        <v>369285.25560000003</v>
      </c>
    </row>
    <row r="24" spans="2:8" x14ac:dyDescent="0.2">
      <c r="B24" t="s">
        <v>23</v>
      </c>
      <c r="C24" s="19">
        <v>76055.62</v>
      </c>
      <c r="D24" s="18">
        <v>1129418.96</v>
      </c>
      <c r="E24" s="21">
        <f t="shared" si="0"/>
        <v>14.85</v>
      </c>
      <c r="F24" s="18">
        <v>1.5</v>
      </c>
      <c r="G24" s="24">
        <f t="shared" si="1"/>
        <v>114083.43</v>
      </c>
      <c r="H24" s="24">
        <f t="shared" si="2"/>
        <v>1694128.44</v>
      </c>
    </row>
    <row r="25" spans="2:8" x14ac:dyDescent="0.2">
      <c r="B25" t="s">
        <v>24</v>
      </c>
      <c r="C25" s="19">
        <v>134253</v>
      </c>
      <c r="D25" s="18">
        <v>3027918.76</v>
      </c>
      <c r="E25" s="21">
        <f t="shared" si="0"/>
        <v>22.55</v>
      </c>
      <c r="F25" s="18">
        <v>7.98</v>
      </c>
      <c r="G25" s="24">
        <f t="shared" si="1"/>
        <v>1071338.94</v>
      </c>
      <c r="H25" s="24">
        <f t="shared" si="2"/>
        <v>24162791.704799999</v>
      </c>
    </row>
    <row r="26" spans="2:8" x14ac:dyDescent="0.2">
      <c r="B26" t="s">
        <v>25</v>
      </c>
      <c r="C26" s="19">
        <v>35177.800000000003</v>
      </c>
      <c r="D26" s="18">
        <v>640275.73</v>
      </c>
      <c r="E26" s="21">
        <f t="shared" si="0"/>
        <v>18.2</v>
      </c>
      <c r="F26" s="18">
        <v>1.34</v>
      </c>
      <c r="G26" s="24">
        <f t="shared" si="1"/>
        <v>47138.252000000008</v>
      </c>
      <c r="H26" s="24">
        <f t="shared" si="2"/>
        <v>857969.47820000001</v>
      </c>
    </row>
    <row r="27" spans="2:8" x14ac:dyDescent="0.2">
      <c r="B27" t="s">
        <v>26</v>
      </c>
      <c r="C27" s="19">
        <v>11306</v>
      </c>
      <c r="D27" s="18">
        <v>365294.49</v>
      </c>
      <c r="E27" s="21">
        <f t="shared" si="0"/>
        <v>32.31</v>
      </c>
      <c r="F27" s="18">
        <v>0.74</v>
      </c>
      <c r="G27" s="24">
        <f t="shared" si="1"/>
        <v>8366.44</v>
      </c>
      <c r="H27" s="24">
        <f t="shared" si="2"/>
        <v>270317.92259999999</v>
      </c>
    </row>
    <row r="28" spans="2:8" x14ac:dyDescent="0.2">
      <c r="B28" t="s">
        <v>27</v>
      </c>
      <c r="C28" s="19">
        <v>43544.4</v>
      </c>
      <c r="D28" s="18">
        <v>1797321.91</v>
      </c>
      <c r="E28" s="21">
        <f t="shared" si="0"/>
        <v>41.28</v>
      </c>
      <c r="F28" s="18">
        <v>1.99</v>
      </c>
      <c r="G28" s="24">
        <f t="shared" si="1"/>
        <v>86653.356</v>
      </c>
      <c r="H28" s="24">
        <f t="shared" si="2"/>
        <v>3576670.6009</v>
      </c>
    </row>
    <row r="29" spans="2:8" x14ac:dyDescent="0.2">
      <c r="B29" t="s">
        <v>28</v>
      </c>
      <c r="C29" s="19">
        <v>115576.9</v>
      </c>
      <c r="D29" s="18">
        <v>2025113.64</v>
      </c>
      <c r="E29" s="21">
        <f t="shared" si="0"/>
        <v>17.52</v>
      </c>
      <c r="F29" s="18">
        <v>6.61</v>
      </c>
      <c r="G29" s="24">
        <f t="shared" si="1"/>
        <v>763963.30900000001</v>
      </c>
      <c r="H29" s="24">
        <f t="shared" si="2"/>
        <v>13386001.160399999</v>
      </c>
    </row>
    <row r="30" spans="2:8" x14ac:dyDescent="0.2">
      <c r="B30" t="s">
        <v>29</v>
      </c>
      <c r="C30" s="19">
        <v>90238.6</v>
      </c>
      <c r="D30" s="18">
        <v>1539925.1</v>
      </c>
      <c r="E30" s="21">
        <f t="shared" si="0"/>
        <v>17.07</v>
      </c>
      <c r="F30" s="18">
        <v>5.0999999999999996</v>
      </c>
      <c r="G30" s="24">
        <f t="shared" si="1"/>
        <v>460216.86</v>
      </c>
      <c r="H30" s="24">
        <f t="shared" si="2"/>
        <v>7853618.0099999998</v>
      </c>
    </row>
    <row r="31" spans="2:8" x14ac:dyDescent="0.2">
      <c r="B31" t="s">
        <v>30</v>
      </c>
      <c r="C31" s="19">
        <v>99164.3</v>
      </c>
      <c r="D31" s="18">
        <v>2853812.13</v>
      </c>
      <c r="E31" s="21">
        <f t="shared" si="0"/>
        <v>28.78</v>
      </c>
      <c r="F31" s="18">
        <v>6.51</v>
      </c>
      <c r="G31" s="24">
        <f t="shared" si="1"/>
        <v>645559.59299999999</v>
      </c>
      <c r="H31" s="24">
        <f t="shared" si="2"/>
        <v>18578316.9663</v>
      </c>
    </row>
    <row r="32" spans="2:8" x14ac:dyDescent="0.2">
      <c r="B32" t="s">
        <v>31</v>
      </c>
      <c r="C32" s="19">
        <v>16517.2</v>
      </c>
      <c r="D32" s="18">
        <v>277301.82</v>
      </c>
      <c r="E32" s="21">
        <f t="shared" si="0"/>
        <v>16.79</v>
      </c>
      <c r="F32" s="18">
        <v>0.32</v>
      </c>
      <c r="G32" s="24">
        <f t="shared" si="1"/>
        <v>5285.5039999999999</v>
      </c>
      <c r="H32" s="24">
        <f t="shared" si="2"/>
        <v>88736.582399999999</v>
      </c>
    </row>
    <row r="33" spans="2:8" x14ac:dyDescent="0.2">
      <c r="B33" t="s">
        <v>32</v>
      </c>
      <c r="C33" s="19">
        <v>25670.1</v>
      </c>
      <c r="D33" s="18">
        <v>650841.18999999994</v>
      </c>
      <c r="E33" s="21">
        <f t="shared" si="0"/>
        <v>25.35</v>
      </c>
      <c r="F33" s="18">
        <v>1.8</v>
      </c>
      <c r="G33" s="24">
        <f t="shared" si="1"/>
        <v>46206.18</v>
      </c>
      <c r="H33" s="24">
        <f t="shared" si="2"/>
        <v>1171514.142</v>
      </c>
    </row>
    <row r="34" spans="2:8" x14ac:dyDescent="0.2">
      <c r="B34" t="s">
        <v>33</v>
      </c>
      <c r="C34" s="19">
        <v>141040</v>
      </c>
      <c r="D34" s="18">
        <v>2274262.34</v>
      </c>
      <c r="E34" s="21">
        <f t="shared" si="0"/>
        <v>16.12</v>
      </c>
      <c r="F34" s="18">
        <v>6.44</v>
      </c>
      <c r="G34" s="24">
        <f t="shared" si="1"/>
        <v>908297.60000000009</v>
      </c>
      <c r="H34" s="24">
        <f t="shared" si="2"/>
        <v>14646249.469599999</v>
      </c>
    </row>
    <row r="35" spans="2:8" x14ac:dyDescent="0.2">
      <c r="B35" t="s">
        <v>34</v>
      </c>
      <c r="C35" s="19">
        <v>43238.7</v>
      </c>
      <c r="D35" s="18">
        <v>1343444.74</v>
      </c>
      <c r="E35" s="21">
        <f t="shared" si="0"/>
        <v>31.07</v>
      </c>
      <c r="F35" s="18">
        <v>2.98</v>
      </c>
      <c r="G35" s="24">
        <f t="shared" si="1"/>
        <v>128851.32599999999</v>
      </c>
      <c r="H35" s="24">
        <f t="shared" si="2"/>
        <v>4003465.3251999998</v>
      </c>
    </row>
    <row r="36" spans="2:8" x14ac:dyDescent="0.2">
      <c r="B36" t="s">
        <v>35</v>
      </c>
      <c r="C36" s="19">
        <v>58737.599999999991</v>
      </c>
      <c r="D36" s="18">
        <v>1282943.77</v>
      </c>
      <c r="E36" s="21">
        <f t="shared" si="0"/>
        <v>21.84</v>
      </c>
      <c r="F36" s="18">
        <v>3.75</v>
      </c>
      <c r="G36" s="24">
        <f t="shared" si="1"/>
        <v>220265.99999999997</v>
      </c>
      <c r="H36" s="24">
        <f t="shared" si="2"/>
        <v>4811039.1375000002</v>
      </c>
    </row>
    <row r="37" spans="2:8" x14ac:dyDescent="0.2">
      <c r="B37" t="s">
        <v>36</v>
      </c>
      <c r="C37" s="19">
        <v>28287.700000000004</v>
      </c>
      <c r="D37" s="18">
        <v>674043.46</v>
      </c>
      <c r="E37" s="21">
        <f t="shared" si="0"/>
        <v>23.83</v>
      </c>
      <c r="F37" s="18">
        <v>1.19</v>
      </c>
      <c r="G37" s="24">
        <f t="shared" si="1"/>
        <v>33662.363000000005</v>
      </c>
      <c r="H37" s="24">
        <f t="shared" si="2"/>
        <v>802111.71739999996</v>
      </c>
    </row>
    <row r="38" spans="2:8" x14ac:dyDescent="0.2">
      <c r="B38" t="s">
        <v>37</v>
      </c>
      <c r="C38" s="19">
        <v>37464.5</v>
      </c>
      <c r="D38" s="18">
        <v>725466.96</v>
      </c>
      <c r="E38" s="21">
        <f t="shared" si="0"/>
        <v>19.36</v>
      </c>
      <c r="F38" s="18">
        <v>1.82</v>
      </c>
      <c r="G38" s="24">
        <f t="shared" si="1"/>
        <v>68185.39</v>
      </c>
      <c r="H38" s="24">
        <f t="shared" si="2"/>
        <v>1320349.8672</v>
      </c>
    </row>
    <row r="39" spans="2:8" x14ac:dyDescent="0.2">
      <c r="B39" t="s">
        <v>38</v>
      </c>
      <c r="C39" s="19">
        <v>60371</v>
      </c>
      <c r="D39" s="18">
        <v>1559337.27</v>
      </c>
      <c r="E39" s="21">
        <f t="shared" si="0"/>
        <v>25.83</v>
      </c>
      <c r="F39" s="18">
        <v>2.31</v>
      </c>
      <c r="G39" s="24">
        <f t="shared" si="1"/>
        <v>139457.01</v>
      </c>
      <c r="H39" s="24">
        <f t="shared" si="2"/>
        <v>3602069.0937000001</v>
      </c>
    </row>
    <row r="40" spans="2:8" x14ac:dyDescent="0.2">
      <c r="B40" t="s">
        <v>39</v>
      </c>
      <c r="C40" s="19">
        <v>100438.59999999999</v>
      </c>
      <c r="D40" s="18">
        <v>1359264.81</v>
      </c>
      <c r="E40" s="21">
        <f t="shared" si="0"/>
        <v>13.53</v>
      </c>
      <c r="F40" s="18">
        <v>1.33</v>
      </c>
      <c r="G40" s="24">
        <f t="shared" si="1"/>
        <v>133583.33799999999</v>
      </c>
      <c r="H40" s="24">
        <f t="shared" si="2"/>
        <v>1807822.1973000001</v>
      </c>
    </row>
    <row r="41" spans="2:8" x14ac:dyDescent="0.2">
      <c r="B41" t="s">
        <v>40</v>
      </c>
      <c r="C41" s="19">
        <v>150886.29999999999</v>
      </c>
      <c r="D41" s="18">
        <v>2668671.2599999998</v>
      </c>
      <c r="E41" s="21">
        <f t="shared" si="0"/>
        <v>17.690000000000001</v>
      </c>
      <c r="F41" s="18">
        <v>1.71</v>
      </c>
      <c r="G41" s="24">
        <f t="shared" si="1"/>
        <v>258015.57299999997</v>
      </c>
      <c r="H41" s="24">
        <f t="shared" si="2"/>
        <v>4563427.8545999993</v>
      </c>
    </row>
    <row r="42" spans="2:8" x14ac:dyDescent="0.2">
      <c r="B42" t="s">
        <v>41</v>
      </c>
      <c r="C42" s="19">
        <v>68859.399999999994</v>
      </c>
      <c r="D42" s="18">
        <v>969021.19</v>
      </c>
      <c r="E42" s="21">
        <f t="shared" si="0"/>
        <v>14.07</v>
      </c>
      <c r="F42" s="18">
        <v>1.39</v>
      </c>
      <c r="G42" s="24">
        <f t="shared" si="1"/>
        <v>95714.565999999992</v>
      </c>
      <c r="H42" s="24">
        <f t="shared" si="2"/>
        <v>1346939.4540999997</v>
      </c>
    </row>
    <row r="43" spans="2:8" x14ac:dyDescent="0.2">
      <c r="B43" t="s">
        <v>42</v>
      </c>
      <c r="C43" s="19">
        <v>286120</v>
      </c>
      <c r="D43" s="18">
        <v>3372850.92</v>
      </c>
      <c r="E43" s="21">
        <f t="shared" si="0"/>
        <v>11.79</v>
      </c>
      <c r="F43" s="18">
        <v>5.41</v>
      </c>
      <c r="G43" s="24">
        <f t="shared" si="1"/>
        <v>1547909.2</v>
      </c>
      <c r="H43" s="24">
        <f t="shared" si="2"/>
        <v>18247123.477200001</v>
      </c>
    </row>
    <row r="44" spans="2:8" x14ac:dyDescent="0.2">
      <c r="B44" t="s">
        <v>43</v>
      </c>
      <c r="C44" s="19">
        <v>38696.400000000001</v>
      </c>
      <c r="D44" s="18">
        <v>2063540.21</v>
      </c>
      <c r="E44" s="21">
        <f t="shared" si="0"/>
        <v>53.33</v>
      </c>
      <c r="F44" s="18">
        <v>2.65</v>
      </c>
      <c r="G44" s="24">
        <f t="shared" si="1"/>
        <v>102545.46</v>
      </c>
      <c r="H44" s="24">
        <f t="shared" si="2"/>
        <v>5468381.5564999999</v>
      </c>
    </row>
    <row r="45" spans="2:8" x14ac:dyDescent="0.2">
      <c r="B45" t="s">
        <v>44</v>
      </c>
      <c r="C45" s="19">
        <v>82745.799999999988</v>
      </c>
      <c r="D45" s="18">
        <v>1645448.61</v>
      </c>
      <c r="E45" s="21">
        <f t="shared" si="0"/>
        <v>19.89</v>
      </c>
      <c r="F45" s="18">
        <v>2.54</v>
      </c>
      <c r="G45" s="24">
        <f t="shared" si="1"/>
        <v>210174.33199999997</v>
      </c>
      <c r="H45" s="24">
        <f t="shared" si="2"/>
        <v>4179439.4694000003</v>
      </c>
    </row>
    <row r="46" spans="2:8" x14ac:dyDescent="0.2">
      <c r="B46" t="s">
        <v>45</v>
      </c>
      <c r="C46" s="19">
        <v>253538.3</v>
      </c>
      <c r="D46" s="18">
        <v>4336074.47</v>
      </c>
      <c r="E46" s="21">
        <f t="shared" si="0"/>
        <v>17.100000000000001</v>
      </c>
      <c r="F46" s="18">
        <v>4</v>
      </c>
      <c r="G46" s="24">
        <f t="shared" si="1"/>
        <v>1014153.2</v>
      </c>
      <c r="H46" s="24">
        <f t="shared" si="2"/>
        <v>17344297.879999999</v>
      </c>
    </row>
    <row r="47" spans="2:8" x14ac:dyDescent="0.2">
      <c r="B47" t="s">
        <v>47</v>
      </c>
      <c r="C47" s="20">
        <v>100771.55885933823</v>
      </c>
      <c r="D47" s="18">
        <v>1358429.29</v>
      </c>
      <c r="E47" s="21">
        <f t="shared" si="0"/>
        <v>13.48</v>
      </c>
      <c r="F47" s="18">
        <v>2.93</v>
      </c>
      <c r="G47" s="24">
        <f t="shared" si="1"/>
        <v>295260.66745786101</v>
      </c>
      <c r="H47" s="24">
        <f t="shared" si="2"/>
        <v>3980197.8197000003</v>
      </c>
    </row>
    <row r="48" spans="2:8" x14ac:dyDescent="0.2">
      <c r="B48" t="s">
        <v>46</v>
      </c>
      <c r="C48" s="20">
        <v>17747.041140661779</v>
      </c>
      <c r="D48" s="18">
        <v>155792.20000000001</v>
      </c>
      <c r="E48" s="21">
        <f t="shared" si="0"/>
        <v>8.7799999999999994</v>
      </c>
      <c r="F48" s="18">
        <v>0.5</v>
      </c>
      <c r="G48" s="24">
        <f t="shared" si="1"/>
        <v>8873.5205703308893</v>
      </c>
      <c r="H48" s="24">
        <f t="shared" si="2"/>
        <v>77896.100000000006</v>
      </c>
    </row>
    <row r="49" spans="2:8" x14ac:dyDescent="0.2">
      <c r="B49" t="s">
        <v>48</v>
      </c>
      <c r="C49" s="19">
        <v>10094.4</v>
      </c>
      <c r="D49" s="18">
        <v>209608.78</v>
      </c>
      <c r="E49" s="21">
        <f t="shared" si="0"/>
        <v>20.76</v>
      </c>
      <c r="F49" s="18">
        <v>0.44</v>
      </c>
      <c r="G49" s="24">
        <f t="shared" si="1"/>
        <v>4441.5360000000001</v>
      </c>
      <c r="H49" s="24">
        <f t="shared" si="2"/>
        <v>92227.863200000007</v>
      </c>
    </row>
    <row r="50" spans="2:8" x14ac:dyDescent="0.2">
      <c r="B50" t="s">
        <v>49</v>
      </c>
      <c r="C50" s="19">
        <v>-86764.400000000009</v>
      </c>
      <c r="D50" s="18">
        <v>408760.3</v>
      </c>
      <c r="E50" s="21">
        <f t="shared" si="0"/>
        <v>-4.71</v>
      </c>
      <c r="F50" s="18">
        <v>0.92</v>
      </c>
      <c r="G50" s="24">
        <f t="shared" si="1"/>
        <v>-79823.248000000007</v>
      </c>
      <c r="H50" s="24">
        <f t="shared" si="2"/>
        <v>376059.47600000002</v>
      </c>
    </row>
    <row r="51" spans="2:8" x14ac:dyDescent="0.2">
      <c r="B51" t="s">
        <v>50</v>
      </c>
      <c r="C51" s="19">
        <v>30894.699999999997</v>
      </c>
      <c r="D51" s="18">
        <v>471184.72</v>
      </c>
      <c r="E51" s="21">
        <f t="shared" si="0"/>
        <v>15.25</v>
      </c>
      <c r="F51" s="18">
        <v>1</v>
      </c>
      <c r="G51" s="24">
        <f t="shared" si="1"/>
        <v>30894.699999999997</v>
      </c>
      <c r="H51" s="24">
        <f t="shared" si="2"/>
        <v>471184.72</v>
      </c>
    </row>
    <row r="52" spans="2:8" x14ac:dyDescent="0.2">
      <c r="B52" t="s">
        <v>51</v>
      </c>
      <c r="C52" s="19">
        <v>26642.1</v>
      </c>
      <c r="D52" s="18">
        <v>923564.01</v>
      </c>
      <c r="E52" s="21">
        <f t="shared" si="0"/>
        <v>34.67</v>
      </c>
      <c r="F52" s="18">
        <v>1.24</v>
      </c>
      <c r="G52" s="24">
        <f t="shared" si="1"/>
        <v>33036.203999999998</v>
      </c>
      <c r="H52" s="24">
        <f t="shared" si="2"/>
        <v>1145219.3724</v>
      </c>
    </row>
    <row r="53" spans="2:8" x14ac:dyDescent="0.2">
      <c r="B53" t="s">
        <v>52</v>
      </c>
      <c r="C53" s="19">
        <v>86366</v>
      </c>
      <c r="D53" s="18">
        <v>1145681.19</v>
      </c>
      <c r="E53" s="21">
        <f t="shared" si="0"/>
        <v>13.27</v>
      </c>
      <c r="F53" s="18">
        <v>0.99</v>
      </c>
      <c r="G53" s="24">
        <f t="shared" si="1"/>
        <v>85502.34</v>
      </c>
      <c r="H53" s="24">
        <f t="shared" si="2"/>
        <v>1134224.3780999999</v>
      </c>
    </row>
    <row r="54" spans="2:8" x14ac:dyDescent="0.2">
      <c r="B54" t="s">
        <v>53</v>
      </c>
      <c r="C54" s="19">
        <v>29111.9</v>
      </c>
      <c r="D54" s="18">
        <v>510331.55</v>
      </c>
      <c r="E54" s="21">
        <f t="shared" si="0"/>
        <v>17.53</v>
      </c>
      <c r="F54" s="18">
        <v>1.28</v>
      </c>
      <c r="G54" s="24">
        <f t="shared" si="1"/>
        <v>37263.232000000004</v>
      </c>
      <c r="H54" s="24">
        <f t="shared" si="2"/>
        <v>653224.38399999996</v>
      </c>
    </row>
    <row r="55" spans="2:8" x14ac:dyDescent="0.2">
      <c r="B55" t="s">
        <v>54</v>
      </c>
      <c r="C55" s="27">
        <v>9953.9000000000015</v>
      </c>
      <c r="D55" s="28">
        <v>424326.24</v>
      </c>
      <c r="E55" s="28">
        <f t="shared" si="0"/>
        <v>42.63</v>
      </c>
      <c r="F55" s="28">
        <v>0.82</v>
      </c>
      <c r="G55" s="30">
        <f t="shared" si="1"/>
        <v>8162.1980000000003</v>
      </c>
      <c r="H55" s="30">
        <f t="shared" si="2"/>
        <v>347947.51679999998</v>
      </c>
    </row>
    <row r="56" spans="2:8" x14ac:dyDescent="0.2">
      <c r="C56" s="10"/>
      <c r="D56" s="10"/>
      <c r="E56" s="25" t="s">
        <v>74</v>
      </c>
      <c r="F56" s="38">
        <f>SUM(F5:F55)</f>
        <v>100.00999999999998</v>
      </c>
      <c r="G56" s="26">
        <f>SUM(G5:G55)</f>
        <v>9247661.9550281931</v>
      </c>
      <c r="H56" s="26">
        <f>SUM(H5:H55)</f>
        <v>177115298.56369999</v>
      </c>
    </row>
    <row r="57" spans="2:8" x14ac:dyDescent="0.2">
      <c r="B57" s="9" t="s">
        <v>65</v>
      </c>
      <c r="G57" s="31" t="s">
        <v>75</v>
      </c>
      <c r="H57" s="31" t="s">
        <v>76</v>
      </c>
    </row>
    <row r="58" spans="2:8" x14ac:dyDescent="0.2">
      <c r="B58" t="s">
        <v>66</v>
      </c>
      <c r="F58" s="23">
        <v>42717</v>
      </c>
      <c r="G58" s="17">
        <v>8221.7999999999993</v>
      </c>
      <c r="H58" s="33">
        <f>G56</f>
        <v>9247661.9550281931</v>
      </c>
    </row>
    <row r="59" spans="2:8" x14ac:dyDescent="0.2">
      <c r="B59" t="s">
        <v>87</v>
      </c>
      <c r="F59" s="23">
        <v>42625</v>
      </c>
      <c r="G59" s="17">
        <v>8715.6</v>
      </c>
      <c r="H59" s="33">
        <f>'30062016'!G56</f>
        <v>9023174.191872593</v>
      </c>
    </row>
    <row r="60" spans="2:8" x14ac:dyDescent="0.2">
      <c r="B60" t="s">
        <v>85</v>
      </c>
      <c r="F60" t="s">
        <v>79</v>
      </c>
      <c r="G60" s="34">
        <f>G58/G59-1</f>
        <v>-5.6657028775987994E-2</v>
      </c>
      <c r="H60" s="34">
        <f>H58/H59-1</f>
        <v>2.4879023543378009E-2</v>
      </c>
    </row>
    <row r="61" spans="2:8" x14ac:dyDescent="0.2">
      <c r="B61" t="s">
        <v>88</v>
      </c>
    </row>
    <row r="62" spans="2:8" x14ac:dyDescent="0.2">
      <c r="B62" t="s">
        <v>89</v>
      </c>
    </row>
    <row r="63" spans="2:8" x14ac:dyDescent="0.2">
      <c r="B63" t="s">
        <v>90</v>
      </c>
    </row>
  </sheetData>
  <mergeCells count="2">
    <mergeCell ref="C2:H2"/>
    <mergeCell ref="C3:H3"/>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62"/>
  <sheetViews>
    <sheetView topLeftCell="A40" workbookViewId="0">
      <selection activeCell="I4" sqref="I4"/>
    </sheetView>
  </sheetViews>
  <sheetFormatPr defaultRowHeight="12.75" x14ac:dyDescent="0.2"/>
  <cols>
    <col min="1" max="1" width="2.140625" customWidth="1"/>
    <col min="2" max="2" width="36.5703125" customWidth="1"/>
    <col min="3" max="3" width="18.28515625" customWidth="1"/>
    <col min="4" max="4" width="19.140625" bestFit="1" customWidth="1"/>
    <col min="5" max="5" width="14.5703125" style="2" bestFit="1" customWidth="1"/>
    <col min="6" max="6" width="13.42578125" customWidth="1"/>
    <col min="7" max="7" width="14.85546875" bestFit="1" customWidth="1"/>
    <col min="8" max="8" width="16.85546875" bestFit="1" customWidth="1"/>
    <col min="9" max="9" width="39.28515625" customWidth="1"/>
    <col min="10" max="10" width="17.140625" bestFit="1" customWidth="1"/>
  </cols>
  <sheetData>
    <row r="1" spans="2:11" x14ac:dyDescent="0.2">
      <c r="B1" s="35" t="s">
        <v>95</v>
      </c>
      <c r="C1" s="42">
        <f>H56/G56</f>
        <v>20.798341899332041</v>
      </c>
    </row>
    <row r="2" spans="2:11" x14ac:dyDescent="0.2">
      <c r="B2" s="6"/>
      <c r="C2" s="108" t="s">
        <v>64</v>
      </c>
      <c r="D2" s="108"/>
      <c r="E2" s="108"/>
      <c r="F2" s="108"/>
      <c r="G2" s="108"/>
      <c r="H2" s="108"/>
    </row>
    <row r="3" spans="2:11" x14ac:dyDescent="0.2">
      <c r="C3" s="107" t="s">
        <v>80</v>
      </c>
      <c r="D3" s="107"/>
      <c r="E3" s="107"/>
      <c r="F3" s="107"/>
      <c r="G3" s="107"/>
      <c r="H3" s="107"/>
    </row>
    <row r="4" spans="2:11" ht="39" thickBot="1" x14ac:dyDescent="0.25">
      <c r="B4" s="3" t="s">
        <v>60</v>
      </c>
      <c r="C4" s="3" t="s">
        <v>91</v>
      </c>
      <c r="D4" s="3" t="s">
        <v>96</v>
      </c>
      <c r="E4" s="4" t="s">
        <v>58</v>
      </c>
      <c r="F4" s="3" t="s">
        <v>92</v>
      </c>
      <c r="G4" s="3" t="s">
        <v>0</v>
      </c>
      <c r="H4" s="3" t="s">
        <v>1</v>
      </c>
      <c r="J4" t="s">
        <v>56</v>
      </c>
      <c r="K4" t="s">
        <v>57</v>
      </c>
    </row>
    <row r="5" spans="2:11" ht="13.5" thickTop="1" x14ac:dyDescent="0.2">
      <c r="B5" t="s">
        <v>2</v>
      </c>
      <c r="C5" s="40">
        <v>6043.7999999999993</v>
      </c>
      <c r="D5" s="18">
        <v>274479.25</v>
      </c>
      <c r="E5" s="21">
        <f>ROUND(D5/C5,2)</f>
        <v>45.42</v>
      </c>
      <c r="F5" s="18">
        <v>0.42</v>
      </c>
      <c r="G5" s="24">
        <f>F5*C5</f>
        <v>2538.3959999999997</v>
      </c>
      <c r="H5" s="24">
        <f>F5*D5</f>
        <v>115281.28499999999</v>
      </c>
      <c r="I5" t="s">
        <v>77</v>
      </c>
      <c r="J5" s="32">
        <v>2887348428</v>
      </c>
      <c r="K5">
        <v>0.85025944332229897</v>
      </c>
    </row>
    <row r="6" spans="2:11" x14ac:dyDescent="0.2">
      <c r="B6" t="s">
        <v>4</v>
      </c>
      <c r="C6" s="40">
        <v>36741.800000000003</v>
      </c>
      <c r="D6" s="18">
        <v>619162.80000000005</v>
      </c>
      <c r="E6" s="21">
        <f t="shared" ref="E6:E55" si="0">ROUND(D6/C6,2)</f>
        <v>16.850000000000001</v>
      </c>
      <c r="F6" s="18">
        <v>0.79</v>
      </c>
      <c r="G6" s="24">
        <f t="shared" ref="G6:G55" si="1">F6*C6</f>
        <v>29026.022000000004</v>
      </c>
      <c r="H6" s="24">
        <f t="shared" ref="H6:H55" si="2">F6*D6</f>
        <v>489138.61200000008</v>
      </c>
      <c r="I6" t="s">
        <v>78</v>
      </c>
      <c r="J6" s="32">
        <v>508502291</v>
      </c>
      <c r="K6">
        <f>1-K5</f>
        <v>0.14974055667770103</v>
      </c>
    </row>
    <row r="7" spans="2:11" x14ac:dyDescent="0.2">
      <c r="B7" t="s">
        <v>6</v>
      </c>
      <c r="C7" s="40">
        <v>12475.6</v>
      </c>
      <c r="D7" s="18">
        <v>474072.8</v>
      </c>
      <c r="E7" s="21">
        <f t="shared" si="0"/>
        <v>38</v>
      </c>
      <c r="F7" s="18">
        <v>0.56000000000000005</v>
      </c>
      <c r="G7" s="24">
        <f t="shared" si="1"/>
        <v>6986.3360000000011</v>
      </c>
      <c r="H7" s="24">
        <f t="shared" si="2"/>
        <v>265480.76800000004</v>
      </c>
    </row>
    <row r="8" spans="2:11" x14ac:dyDescent="0.2">
      <c r="B8" t="s">
        <v>7</v>
      </c>
      <c r="C8" s="40">
        <v>18945.7</v>
      </c>
      <c r="D8" s="18">
        <v>928839.18</v>
      </c>
      <c r="E8" s="21">
        <f t="shared" si="0"/>
        <v>49.03</v>
      </c>
      <c r="F8" s="18">
        <v>1.39</v>
      </c>
      <c r="G8" s="24">
        <f t="shared" si="1"/>
        <v>26334.522999999997</v>
      </c>
      <c r="H8" s="24">
        <f t="shared" si="2"/>
        <v>1291086.4602000001</v>
      </c>
    </row>
    <row r="9" spans="2:11" x14ac:dyDescent="0.2">
      <c r="B9" t="s">
        <v>8</v>
      </c>
      <c r="C9" s="40">
        <v>23320.400000000001</v>
      </c>
      <c r="D9" s="18">
        <v>390337.37</v>
      </c>
      <c r="E9" s="21">
        <f t="shared" si="0"/>
        <v>16.739999999999998</v>
      </c>
      <c r="F9" s="18">
        <v>0.57999999999999996</v>
      </c>
      <c r="G9" s="24">
        <f t="shared" si="1"/>
        <v>13525.832</v>
      </c>
      <c r="H9" s="24">
        <f t="shared" si="2"/>
        <v>226395.67459999997</v>
      </c>
    </row>
    <row r="10" spans="2:11" x14ac:dyDescent="0.2">
      <c r="B10" t="s">
        <v>9</v>
      </c>
      <c r="C10" s="40">
        <v>46084.6</v>
      </c>
      <c r="D10" s="18">
        <v>1160267.78</v>
      </c>
      <c r="E10" s="21">
        <f t="shared" si="0"/>
        <v>25.18</v>
      </c>
      <c r="F10" s="18">
        <v>2.5099999999999998</v>
      </c>
      <c r="G10" s="24">
        <f t="shared" si="1"/>
        <v>115672.34599999999</v>
      </c>
      <c r="H10" s="24">
        <f t="shared" si="2"/>
        <v>2912272.1277999999</v>
      </c>
    </row>
    <row r="11" spans="2:11" x14ac:dyDescent="0.2">
      <c r="B11" t="s">
        <v>10</v>
      </c>
      <c r="C11" s="40">
        <v>42134.100000000006</v>
      </c>
      <c r="D11" s="18">
        <v>806321.2</v>
      </c>
      <c r="E11" s="21">
        <f t="shared" si="0"/>
        <v>19.14</v>
      </c>
      <c r="F11" s="18">
        <v>1.22</v>
      </c>
      <c r="G11" s="24">
        <f t="shared" si="1"/>
        <v>51403.602000000006</v>
      </c>
      <c r="H11" s="24">
        <f t="shared" si="2"/>
        <v>983711.86399999994</v>
      </c>
    </row>
    <row r="12" spans="2:11" x14ac:dyDescent="0.2">
      <c r="B12" t="s">
        <v>11</v>
      </c>
      <c r="C12" s="40">
        <v>-20017.3</v>
      </c>
      <c r="D12" s="18">
        <v>385773.92</v>
      </c>
      <c r="E12" s="21">
        <f t="shared" si="0"/>
        <v>-19.27</v>
      </c>
      <c r="F12" s="18">
        <v>0.49</v>
      </c>
      <c r="G12" s="24">
        <f t="shared" si="1"/>
        <v>-9808.476999999999</v>
      </c>
      <c r="H12" s="24">
        <f t="shared" si="2"/>
        <v>189029.22079999998</v>
      </c>
    </row>
    <row r="13" spans="2:11" x14ac:dyDescent="0.2">
      <c r="B13" t="s">
        <v>12</v>
      </c>
      <c r="C13" s="40">
        <v>6398.9</v>
      </c>
      <c r="D13" s="18">
        <v>375523.03</v>
      </c>
      <c r="E13" s="21">
        <f t="shared" si="0"/>
        <v>58.69</v>
      </c>
      <c r="F13" s="18">
        <v>0.39</v>
      </c>
      <c r="G13" s="24">
        <f t="shared" si="1"/>
        <v>2495.5709999999999</v>
      </c>
      <c r="H13" s="24">
        <f t="shared" si="2"/>
        <v>146453.9817</v>
      </c>
    </row>
    <row r="14" spans="2:11" x14ac:dyDescent="0.2">
      <c r="B14" t="s">
        <v>13</v>
      </c>
      <c r="C14" s="40">
        <v>87467</v>
      </c>
      <c r="D14" s="18">
        <v>997567.03</v>
      </c>
      <c r="E14" s="21">
        <f t="shared" si="0"/>
        <v>11.41</v>
      </c>
      <c r="F14" s="18">
        <v>1.1299999999999999</v>
      </c>
      <c r="G14" s="24">
        <f t="shared" si="1"/>
        <v>98837.709999999992</v>
      </c>
      <c r="H14" s="24">
        <f t="shared" si="2"/>
        <v>1127250.7438999999</v>
      </c>
    </row>
    <row r="15" spans="2:11" x14ac:dyDescent="0.2">
      <c r="B15" t="s">
        <v>14</v>
      </c>
      <c r="C15" s="40">
        <v>47459</v>
      </c>
      <c r="D15" s="18">
        <v>1488731.73</v>
      </c>
      <c r="E15" s="21">
        <f t="shared" si="0"/>
        <v>31.37</v>
      </c>
      <c r="F15" s="18">
        <v>1.46</v>
      </c>
      <c r="G15" s="24">
        <f t="shared" si="1"/>
        <v>69290.14</v>
      </c>
      <c r="H15" s="24">
        <f t="shared" si="2"/>
        <v>2173548.3257999998</v>
      </c>
    </row>
    <row r="16" spans="2:11" x14ac:dyDescent="0.2">
      <c r="B16" t="s">
        <v>15</v>
      </c>
      <c r="C16" s="40">
        <v>28688</v>
      </c>
      <c r="D16" s="18">
        <v>571482.71</v>
      </c>
      <c r="E16" s="21">
        <f t="shared" si="0"/>
        <v>19.920000000000002</v>
      </c>
      <c r="F16" s="18">
        <v>0.49</v>
      </c>
      <c r="G16" s="24">
        <f t="shared" si="1"/>
        <v>14057.119999999999</v>
      </c>
      <c r="H16" s="24">
        <f t="shared" si="2"/>
        <v>280026.52789999999</v>
      </c>
    </row>
    <row r="17" spans="2:8" x14ac:dyDescent="0.2">
      <c r="B17" t="s">
        <v>16</v>
      </c>
      <c r="C17" s="40">
        <v>17912.2</v>
      </c>
      <c r="D17" s="18">
        <v>666330.31999999995</v>
      </c>
      <c r="E17" s="21">
        <f t="shared" si="0"/>
        <v>37.200000000000003</v>
      </c>
      <c r="F17" s="18">
        <v>0.64</v>
      </c>
      <c r="G17" s="24">
        <f t="shared" si="1"/>
        <v>11463.808000000001</v>
      </c>
      <c r="H17" s="24">
        <f t="shared" si="2"/>
        <v>426451.40479999996</v>
      </c>
    </row>
    <row r="18" spans="2:8" x14ac:dyDescent="0.2">
      <c r="B18" t="s">
        <v>17</v>
      </c>
      <c r="C18" s="40">
        <v>10430.400000000001</v>
      </c>
      <c r="D18" s="18">
        <v>476790.29</v>
      </c>
      <c r="E18" s="21">
        <f t="shared" si="0"/>
        <v>45.71</v>
      </c>
      <c r="F18" s="18">
        <v>0.92</v>
      </c>
      <c r="G18" s="24">
        <f t="shared" si="1"/>
        <v>9595.9680000000026</v>
      </c>
      <c r="H18" s="24">
        <f t="shared" si="2"/>
        <v>438647.06679999997</v>
      </c>
    </row>
    <row r="19" spans="2:8" x14ac:dyDescent="0.2">
      <c r="B19" t="s">
        <v>18</v>
      </c>
      <c r="C19" s="40">
        <v>107981.2</v>
      </c>
      <c r="D19" s="18">
        <v>1975352.79</v>
      </c>
      <c r="E19" s="21">
        <f t="shared" si="0"/>
        <v>18.29</v>
      </c>
      <c r="F19" s="18">
        <v>1.24</v>
      </c>
      <c r="G19" s="24">
        <f t="shared" si="1"/>
        <v>133896.68799999999</v>
      </c>
      <c r="H19" s="24">
        <f t="shared" si="2"/>
        <v>2449437.4596000002</v>
      </c>
    </row>
    <row r="20" spans="2:8" x14ac:dyDescent="0.2">
      <c r="B20" t="s">
        <v>19</v>
      </c>
      <c r="C20" s="40">
        <v>10773</v>
      </c>
      <c r="D20" s="18">
        <v>481789.22</v>
      </c>
      <c r="E20" s="21">
        <f t="shared" si="0"/>
        <v>44.72</v>
      </c>
      <c r="F20" s="18">
        <v>1.19</v>
      </c>
      <c r="G20" s="24">
        <f t="shared" si="1"/>
        <v>12819.869999999999</v>
      </c>
      <c r="H20" s="24">
        <f t="shared" si="2"/>
        <v>573329.17179999989</v>
      </c>
    </row>
    <row r="21" spans="2:8" x14ac:dyDescent="0.2">
      <c r="B21" t="s">
        <v>20</v>
      </c>
      <c r="C21" s="40">
        <v>15675</v>
      </c>
      <c r="D21" s="18">
        <v>682703.79</v>
      </c>
      <c r="E21" s="21">
        <f t="shared" si="0"/>
        <v>43.55</v>
      </c>
      <c r="F21" s="18">
        <v>0.97</v>
      </c>
      <c r="G21" s="24">
        <f t="shared" si="1"/>
        <v>15204.75</v>
      </c>
      <c r="H21" s="24">
        <f t="shared" si="2"/>
        <v>662222.67630000005</v>
      </c>
    </row>
    <row r="22" spans="2:8" x14ac:dyDescent="0.2">
      <c r="B22" t="s">
        <v>21</v>
      </c>
      <c r="C22" s="40">
        <v>40127.399999999994</v>
      </c>
      <c r="D22" s="18">
        <v>655707.68000000005</v>
      </c>
      <c r="E22" s="21">
        <f t="shared" si="0"/>
        <v>16.34</v>
      </c>
      <c r="F22" s="18">
        <v>0.7</v>
      </c>
      <c r="G22" s="24">
        <f t="shared" si="1"/>
        <v>28089.179999999993</v>
      </c>
      <c r="H22" s="24">
        <f t="shared" si="2"/>
        <v>458995.37599999999</v>
      </c>
    </row>
    <row r="23" spans="2:8" x14ac:dyDescent="0.2">
      <c r="B23" t="s">
        <v>22</v>
      </c>
      <c r="C23" s="40">
        <v>31004.6</v>
      </c>
      <c r="D23" s="18">
        <v>489216.05</v>
      </c>
      <c r="E23" s="21">
        <f t="shared" si="0"/>
        <v>15.78</v>
      </c>
      <c r="F23" s="18">
        <v>0.93</v>
      </c>
      <c r="G23" s="24">
        <f t="shared" si="1"/>
        <v>28834.277999999998</v>
      </c>
      <c r="H23" s="24">
        <f t="shared" si="2"/>
        <v>454970.9265</v>
      </c>
    </row>
    <row r="24" spans="2:8" x14ac:dyDescent="0.2">
      <c r="B24" t="s">
        <v>23</v>
      </c>
      <c r="C24" s="40">
        <v>80727.3</v>
      </c>
      <c r="D24" s="18">
        <v>1187240.8700000001</v>
      </c>
      <c r="E24" s="21">
        <f t="shared" si="0"/>
        <v>14.71</v>
      </c>
      <c r="F24" s="18">
        <v>1.45</v>
      </c>
      <c r="G24" s="24">
        <f t="shared" si="1"/>
        <v>117054.58500000001</v>
      </c>
      <c r="H24" s="24">
        <f t="shared" si="2"/>
        <v>1721499.2615</v>
      </c>
    </row>
    <row r="25" spans="2:8" x14ac:dyDescent="0.2">
      <c r="B25" t="s">
        <v>24</v>
      </c>
      <c r="C25" s="40">
        <v>139337.9</v>
      </c>
      <c r="D25" s="18">
        <v>3564007.89</v>
      </c>
      <c r="E25" s="21">
        <f t="shared" si="0"/>
        <v>25.58</v>
      </c>
      <c r="F25" s="18">
        <v>8.2200000000000006</v>
      </c>
      <c r="G25" s="24">
        <f t="shared" si="1"/>
        <v>1145357.5379999999</v>
      </c>
      <c r="H25" s="24">
        <f t="shared" si="2"/>
        <v>29296144.855800003</v>
      </c>
    </row>
    <row r="26" spans="2:8" x14ac:dyDescent="0.2">
      <c r="B26" t="s">
        <v>25</v>
      </c>
      <c r="C26" s="40">
        <v>34940.199999999997</v>
      </c>
      <c r="D26" s="18">
        <v>617837.05000000005</v>
      </c>
      <c r="E26" s="21">
        <f t="shared" si="0"/>
        <v>17.68</v>
      </c>
      <c r="F26" s="18">
        <v>1.29</v>
      </c>
      <c r="G26" s="24">
        <f t="shared" si="1"/>
        <v>45072.858</v>
      </c>
      <c r="H26" s="24">
        <f t="shared" si="2"/>
        <v>797009.79450000008</v>
      </c>
    </row>
    <row r="27" spans="2:8" x14ac:dyDescent="0.2">
      <c r="B27" t="s">
        <v>26</v>
      </c>
      <c r="C27" s="40">
        <v>14107</v>
      </c>
      <c r="D27" s="18">
        <v>379183</v>
      </c>
      <c r="E27" s="21">
        <f t="shared" si="0"/>
        <v>26.88</v>
      </c>
      <c r="F27" s="18">
        <v>0.77</v>
      </c>
      <c r="G27" s="24">
        <f t="shared" si="1"/>
        <v>10862.39</v>
      </c>
      <c r="H27" s="24">
        <f t="shared" si="2"/>
        <v>291970.91000000003</v>
      </c>
    </row>
    <row r="28" spans="2:8" x14ac:dyDescent="0.2">
      <c r="B28" t="s">
        <v>27</v>
      </c>
      <c r="C28" s="40">
        <v>44209.7</v>
      </c>
      <c r="D28" s="18">
        <v>1836170.64</v>
      </c>
      <c r="E28" s="21">
        <f t="shared" si="0"/>
        <v>41.53</v>
      </c>
      <c r="F28" s="18">
        <v>1.94</v>
      </c>
      <c r="G28" s="24">
        <f t="shared" si="1"/>
        <v>85766.817999999985</v>
      </c>
      <c r="H28" s="24">
        <f t="shared" si="2"/>
        <v>3562171.0415999996</v>
      </c>
    </row>
    <row r="29" spans="2:8" x14ac:dyDescent="0.2">
      <c r="B29" t="s">
        <v>28</v>
      </c>
      <c r="C29" s="40">
        <v>114322.5</v>
      </c>
      <c r="D29" s="18">
        <v>2216625.0299999998</v>
      </c>
      <c r="E29" s="21">
        <f t="shared" si="0"/>
        <v>19.39</v>
      </c>
      <c r="F29" s="18">
        <v>6.87</v>
      </c>
      <c r="G29" s="24">
        <f t="shared" si="1"/>
        <v>785395.57500000007</v>
      </c>
      <c r="H29" s="24">
        <f t="shared" si="2"/>
        <v>15228213.956099998</v>
      </c>
    </row>
    <row r="30" spans="2:8" x14ac:dyDescent="0.2">
      <c r="B30" t="s">
        <v>29</v>
      </c>
      <c r="C30" s="40">
        <v>85123.4</v>
      </c>
      <c r="D30" s="18">
        <v>1645829.93</v>
      </c>
      <c r="E30" s="21">
        <f t="shared" si="0"/>
        <v>19.329999999999998</v>
      </c>
      <c r="F30" s="18">
        <v>4.97</v>
      </c>
      <c r="G30" s="24">
        <f t="shared" si="1"/>
        <v>423063.29799999995</v>
      </c>
      <c r="H30" s="24">
        <f t="shared" si="2"/>
        <v>8179774.7520999992</v>
      </c>
    </row>
    <row r="31" spans="2:8" x14ac:dyDescent="0.2">
      <c r="B31" t="s">
        <v>30</v>
      </c>
      <c r="C31" s="40">
        <v>99103.400000000009</v>
      </c>
      <c r="D31" s="18">
        <v>3240642.77</v>
      </c>
      <c r="E31" s="21">
        <f t="shared" si="0"/>
        <v>32.700000000000003</v>
      </c>
      <c r="F31" s="18">
        <v>6.94</v>
      </c>
      <c r="G31" s="24">
        <f t="shared" si="1"/>
        <v>687777.59600000014</v>
      </c>
      <c r="H31" s="24">
        <f t="shared" si="2"/>
        <v>22490060.823800001</v>
      </c>
    </row>
    <row r="32" spans="2:8" x14ac:dyDescent="0.2">
      <c r="B32" t="s">
        <v>31</v>
      </c>
      <c r="C32" s="40">
        <v>5036.3</v>
      </c>
      <c r="D32" s="18">
        <v>386191.13</v>
      </c>
      <c r="E32" s="21">
        <f t="shared" si="0"/>
        <v>76.680000000000007</v>
      </c>
      <c r="F32" s="18">
        <v>0.44</v>
      </c>
      <c r="G32" s="24">
        <f t="shared" si="1"/>
        <v>2215.9720000000002</v>
      </c>
      <c r="H32" s="24">
        <f t="shared" si="2"/>
        <v>169924.09719999999</v>
      </c>
    </row>
    <row r="33" spans="2:8" x14ac:dyDescent="0.2">
      <c r="B33" t="s">
        <v>32</v>
      </c>
      <c r="C33" s="40">
        <v>27366.300000000003</v>
      </c>
      <c r="D33" s="18">
        <v>799401.7</v>
      </c>
      <c r="E33" s="21">
        <f t="shared" si="0"/>
        <v>29.21</v>
      </c>
      <c r="F33" s="18">
        <v>1.99</v>
      </c>
      <c r="G33" s="24">
        <f t="shared" si="1"/>
        <v>54458.937000000005</v>
      </c>
      <c r="H33" s="24">
        <f t="shared" si="2"/>
        <v>1590809.3829999999</v>
      </c>
    </row>
    <row r="34" spans="2:8" x14ac:dyDescent="0.2">
      <c r="B34" t="s">
        <v>33</v>
      </c>
      <c r="C34" s="40">
        <v>143470</v>
      </c>
      <c r="D34" s="18">
        <v>2308371.96</v>
      </c>
      <c r="E34" s="21">
        <f t="shared" si="0"/>
        <v>16.09</v>
      </c>
      <c r="F34" s="18">
        <v>5.89</v>
      </c>
      <c r="G34" s="24">
        <f t="shared" si="1"/>
        <v>845038.29999999993</v>
      </c>
      <c r="H34" s="24">
        <f t="shared" si="2"/>
        <v>13596310.8444</v>
      </c>
    </row>
    <row r="35" spans="2:8" x14ac:dyDescent="0.2">
      <c r="B35" t="s">
        <v>34</v>
      </c>
      <c r="C35" s="40">
        <v>45913.200000000004</v>
      </c>
      <c r="D35" s="18">
        <v>1465683.08</v>
      </c>
      <c r="E35" s="21">
        <f t="shared" si="0"/>
        <v>31.92</v>
      </c>
      <c r="F35" s="18">
        <v>2.93</v>
      </c>
      <c r="G35" s="24">
        <f t="shared" si="1"/>
        <v>134525.67600000001</v>
      </c>
      <c r="H35" s="24">
        <f t="shared" si="2"/>
        <v>4294451.4244000008</v>
      </c>
    </row>
    <row r="36" spans="2:8" x14ac:dyDescent="0.2">
      <c r="B36" t="s">
        <v>35</v>
      </c>
      <c r="C36" s="40">
        <v>54703.399999999994</v>
      </c>
      <c r="D36" s="18">
        <v>1381092.6</v>
      </c>
      <c r="E36" s="21">
        <f t="shared" si="0"/>
        <v>25.25</v>
      </c>
      <c r="F36" s="18">
        <v>3.76</v>
      </c>
      <c r="G36" s="24">
        <f t="shared" si="1"/>
        <v>205684.78399999996</v>
      </c>
      <c r="H36" s="24">
        <f t="shared" si="2"/>
        <v>5192908.176</v>
      </c>
    </row>
    <row r="37" spans="2:8" x14ac:dyDescent="0.2">
      <c r="B37" t="s">
        <v>36</v>
      </c>
      <c r="C37" s="40">
        <v>29251.299999999996</v>
      </c>
      <c r="D37" s="18">
        <v>659736.30000000005</v>
      </c>
      <c r="E37" s="21">
        <f t="shared" si="0"/>
        <v>22.55</v>
      </c>
      <c r="F37" s="18">
        <v>1.1200000000000001</v>
      </c>
      <c r="G37" s="24">
        <f t="shared" si="1"/>
        <v>32761.455999999998</v>
      </c>
      <c r="H37" s="24">
        <f t="shared" si="2"/>
        <v>738904.65600000008</v>
      </c>
    </row>
    <row r="38" spans="2:8" x14ac:dyDescent="0.2">
      <c r="B38" t="s">
        <v>37</v>
      </c>
      <c r="C38" s="40">
        <v>35871.1</v>
      </c>
      <c r="D38" s="18">
        <v>817606.01</v>
      </c>
      <c r="E38" s="21">
        <f t="shared" si="0"/>
        <v>22.79</v>
      </c>
      <c r="F38" s="18">
        <v>1.83</v>
      </c>
      <c r="G38" s="24">
        <f t="shared" si="1"/>
        <v>65644.112999999998</v>
      </c>
      <c r="H38" s="24">
        <f t="shared" si="2"/>
        <v>1496218.9983000001</v>
      </c>
    </row>
    <row r="39" spans="2:8" x14ac:dyDescent="0.2">
      <c r="B39" t="s">
        <v>38</v>
      </c>
      <c r="C39" s="40">
        <v>67623</v>
      </c>
      <c r="D39" s="18">
        <v>1824888.3</v>
      </c>
      <c r="E39" s="21">
        <f t="shared" si="0"/>
        <v>26.99</v>
      </c>
      <c r="F39" s="18">
        <v>2.4900000000000002</v>
      </c>
      <c r="G39" s="24">
        <f t="shared" si="1"/>
        <v>168381.27000000002</v>
      </c>
      <c r="H39" s="24">
        <f t="shared" si="2"/>
        <v>4543971.8670000006</v>
      </c>
    </row>
    <row r="40" spans="2:8" x14ac:dyDescent="0.2">
      <c r="B40" t="s">
        <v>39</v>
      </c>
      <c r="C40" s="40">
        <v>100197.09999999999</v>
      </c>
      <c r="D40" s="18">
        <v>1407500.77</v>
      </c>
      <c r="E40" s="21">
        <f t="shared" si="0"/>
        <v>14.05</v>
      </c>
      <c r="F40" s="18">
        <v>1.35</v>
      </c>
      <c r="G40" s="24">
        <f t="shared" si="1"/>
        <v>135266.08499999999</v>
      </c>
      <c r="H40" s="24">
        <f t="shared" si="2"/>
        <v>1900126.0395000002</v>
      </c>
    </row>
    <row r="41" spans="2:8" x14ac:dyDescent="0.2">
      <c r="B41" t="s">
        <v>40</v>
      </c>
      <c r="C41" s="40">
        <v>181553.39999999997</v>
      </c>
      <c r="D41" s="18">
        <v>2499914.21</v>
      </c>
      <c r="E41" s="21">
        <f t="shared" si="0"/>
        <v>13.77</v>
      </c>
      <c r="F41" s="18">
        <v>1.73</v>
      </c>
      <c r="G41" s="24">
        <f t="shared" si="1"/>
        <v>314087.38199999993</v>
      </c>
      <c r="H41" s="24">
        <f t="shared" si="2"/>
        <v>4324851.5833000001</v>
      </c>
    </row>
    <row r="42" spans="2:8" x14ac:dyDescent="0.2">
      <c r="B42" t="s">
        <v>41</v>
      </c>
      <c r="C42" s="40">
        <v>72028.399999999994</v>
      </c>
      <c r="D42" s="18">
        <v>1069598.5</v>
      </c>
      <c r="E42" s="21">
        <f t="shared" si="0"/>
        <v>14.85</v>
      </c>
      <c r="F42" s="18">
        <v>1.44</v>
      </c>
      <c r="G42" s="24">
        <f t="shared" si="1"/>
        <v>103720.89599999999</v>
      </c>
      <c r="H42" s="24">
        <f t="shared" si="2"/>
        <v>1540221.8399999999</v>
      </c>
    </row>
    <row r="43" spans="2:8" x14ac:dyDescent="0.2">
      <c r="B43" t="s">
        <v>42</v>
      </c>
      <c r="C43" s="40">
        <v>287550</v>
      </c>
      <c r="D43" s="18">
        <v>3488368.29</v>
      </c>
      <c r="E43" s="21">
        <f t="shared" si="0"/>
        <v>12.13</v>
      </c>
      <c r="F43" s="18">
        <v>5.48</v>
      </c>
      <c r="G43" s="24">
        <f t="shared" si="1"/>
        <v>1575774.0000000002</v>
      </c>
      <c r="H43" s="24">
        <f t="shared" si="2"/>
        <v>19116258.229200002</v>
      </c>
    </row>
    <row r="44" spans="2:8" x14ac:dyDescent="0.2">
      <c r="B44" t="s">
        <v>43</v>
      </c>
      <c r="C44" s="40">
        <v>44787.6</v>
      </c>
      <c r="D44" s="18">
        <v>2146666.73</v>
      </c>
      <c r="E44" s="21">
        <f t="shared" si="0"/>
        <v>47.93</v>
      </c>
      <c r="F44" s="18">
        <v>2.56</v>
      </c>
      <c r="G44" s="24">
        <f t="shared" si="1"/>
        <v>114656.25599999999</v>
      </c>
      <c r="H44" s="24">
        <f t="shared" si="2"/>
        <v>5495466.8288000003</v>
      </c>
    </row>
    <row r="45" spans="2:8" x14ac:dyDescent="0.2">
      <c r="B45" t="s">
        <v>44</v>
      </c>
      <c r="C45" s="40">
        <v>74543.600000000006</v>
      </c>
      <c r="D45" s="18">
        <v>1625639.74</v>
      </c>
      <c r="E45" s="21">
        <f t="shared" si="0"/>
        <v>21.81</v>
      </c>
      <c r="F45" s="18">
        <v>2.17</v>
      </c>
      <c r="G45" s="24">
        <f t="shared" si="1"/>
        <v>161759.61199999999</v>
      </c>
      <c r="H45" s="24">
        <f t="shared" si="2"/>
        <v>3527638.2357999999</v>
      </c>
    </row>
    <row r="46" spans="2:8" x14ac:dyDescent="0.2">
      <c r="B46" t="s">
        <v>45</v>
      </c>
      <c r="C46" s="40">
        <v>260220</v>
      </c>
      <c r="D46" s="18">
        <v>4837745.42</v>
      </c>
      <c r="E46" s="21">
        <f t="shared" si="0"/>
        <v>18.59</v>
      </c>
      <c r="F46" s="18">
        <v>3.76</v>
      </c>
      <c r="G46" s="24">
        <f t="shared" si="1"/>
        <v>978427.2</v>
      </c>
      <c r="H46" s="24">
        <f t="shared" si="2"/>
        <v>18189922.779199999</v>
      </c>
    </row>
    <row r="47" spans="2:8" x14ac:dyDescent="0.2">
      <c r="B47" t="s">
        <v>47</v>
      </c>
      <c r="C47" s="41">
        <v>70873.900000000009</v>
      </c>
      <c r="D47" s="18">
        <v>1311006.98</v>
      </c>
      <c r="E47" s="21">
        <f t="shared" si="0"/>
        <v>18.5</v>
      </c>
      <c r="F47" s="18">
        <v>3.21</v>
      </c>
      <c r="G47" s="24">
        <f t="shared" si="1"/>
        <v>227505.21900000001</v>
      </c>
      <c r="H47" s="24">
        <f t="shared" si="2"/>
        <v>4208332.4057999998</v>
      </c>
    </row>
    <row r="48" spans="2:8" x14ac:dyDescent="0.2">
      <c r="B48" t="s">
        <v>46</v>
      </c>
      <c r="C48" s="41">
        <v>12481.799999999997</v>
      </c>
      <c r="D48" s="18">
        <v>143061.9</v>
      </c>
      <c r="E48" s="21">
        <f t="shared" si="0"/>
        <v>11.46</v>
      </c>
      <c r="F48" s="18">
        <v>0.54</v>
      </c>
      <c r="G48" s="24">
        <f t="shared" si="1"/>
        <v>6740.1719999999987</v>
      </c>
      <c r="H48" s="24">
        <f t="shared" si="2"/>
        <v>77253.426000000007</v>
      </c>
    </row>
    <row r="49" spans="2:9" x14ac:dyDescent="0.2">
      <c r="B49" t="s">
        <v>48</v>
      </c>
      <c r="C49" s="40">
        <v>13681.8</v>
      </c>
      <c r="D49" s="18">
        <v>229229.55</v>
      </c>
      <c r="E49" s="21">
        <f t="shared" si="0"/>
        <v>16.75</v>
      </c>
      <c r="F49" s="18">
        <v>0.46</v>
      </c>
      <c r="G49" s="24">
        <f t="shared" si="1"/>
        <v>6293.6279999999997</v>
      </c>
      <c r="H49" s="24">
        <f t="shared" si="2"/>
        <v>105445.59299999999</v>
      </c>
    </row>
    <row r="50" spans="2:9" x14ac:dyDescent="0.2">
      <c r="B50" t="s">
        <v>49</v>
      </c>
      <c r="C50" s="40">
        <v>-62781.499999999993</v>
      </c>
      <c r="D50" s="18">
        <v>463755.37</v>
      </c>
      <c r="E50" s="21">
        <f t="shared" si="0"/>
        <v>-7.39</v>
      </c>
      <c r="F50" s="18">
        <v>0.98</v>
      </c>
      <c r="G50" s="24">
        <f t="shared" si="1"/>
        <v>-61525.869999999995</v>
      </c>
      <c r="H50" s="24">
        <f t="shared" si="2"/>
        <v>454480.26259999996</v>
      </c>
    </row>
    <row r="51" spans="2:9" x14ac:dyDescent="0.2">
      <c r="B51" t="s">
        <v>50</v>
      </c>
      <c r="C51" s="40">
        <v>31089.200000000001</v>
      </c>
      <c r="D51" s="18">
        <v>487978.03</v>
      </c>
      <c r="E51" s="21">
        <f t="shared" si="0"/>
        <v>15.7</v>
      </c>
      <c r="F51" s="18">
        <v>0.89</v>
      </c>
      <c r="G51" s="24">
        <f t="shared" si="1"/>
        <v>27669.388000000003</v>
      </c>
      <c r="H51" s="24">
        <f t="shared" si="2"/>
        <v>434300.44670000003</v>
      </c>
    </row>
    <row r="52" spans="2:9" x14ac:dyDescent="0.2">
      <c r="B52" t="s">
        <v>51</v>
      </c>
      <c r="C52" s="40">
        <v>27115.800000000003</v>
      </c>
      <c r="D52" s="18">
        <v>1026050.54</v>
      </c>
      <c r="E52" s="21">
        <f t="shared" si="0"/>
        <v>37.840000000000003</v>
      </c>
      <c r="F52" s="18">
        <v>1.22</v>
      </c>
      <c r="G52" s="24">
        <f t="shared" si="1"/>
        <v>33081.276000000005</v>
      </c>
      <c r="H52" s="24">
        <f t="shared" si="2"/>
        <v>1251781.6588000001</v>
      </c>
    </row>
    <row r="53" spans="2:9" x14ac:dyDescent="0.2">
      <c r="B53" t="s">
        <v>52</v>
      </c>
      <c r="C53" s="40">
        <v>84701</v>
      </c>
      <c r="D53" s="18">
        <v>1156310.49</v>
      </c>
      <c r="E53" s="21">
        <f t="shared" si="0"/>
        <v>13.65</v>
      </c>
      <c r="F53" s="18">
        <v>0.93</v>
      </c>
      <c r="G53" s="24">
        <f t="shared" si="1"/>
        <v>78771.930000000008</v>
      </c>
      <c r="H53" s="24">
        <f t="shared" si="2"/>
        <v>1075368.7557000001</v>
      </c>
    </row>
    <row r="54" spans="2:9" x14ac:dyDescent="0.2">
      <c r="B54" t="s">
        <v>53</v>
      </c>
      <c r="C54" s="40">
        <v>31180.799999999999</v>
      </c>
      <c r="D54" s="18">
        <v>607485.6</v>
      </c>
      <c r="E54" s="21">
        <f t="shared" si="0"/>
        <v>19.48</v>
      </c>
      <c r="F54" s="18">
        <v>1.46</v>
      </c>
      <c r="G54" s="24">
        <f t="shared" si="1"/>
        <v>45523.968000000001</v>
      </c>
      <c r="H54" s="24">
        <f t="shared" si="2"/>
        <v>886928.97599999991</v>
      </c>
    </row>
    <row r="55" spans="2:9" x14ac:dyDescent="0.2">
      <c r="B55" t="s">
        <v>54</v>
      </c>
      <c r="C55" s="43">
        <v>9667.6</v>
      </c>
      <c r="D55" s="28">
        <v>503947.44</v>
      </c>
      <c r="E55" s="29">
        <f t="shared" si="0"/>
        <v>52.13</v>
      </c>
      <c r="F55" s="28">
        <v>0.85</v>
      </c>
      <c r="G55" s="44">
        <f t="shared" si="1"/>
        <v>8217.4600000000009</v>
      </c>
      <c r="H55" s="44">
        <f t="shared" si="2"/>
        <v>428355.32399999996</v>
      </c>
    </row>
    <row r="56" spans="2:9" x14ac:dyDescent="0.2">
      <c r="C56" s="10"/>
      <c r="D56" s="10"/>
      <c r="E56" s="25" t="s">
        <v>74</v>
      </c>
      <c r="F56" s="38">
        <f>SUM(F5:F55)</f>
        <v>99.949999999999989</v>
      </c>
      <c r="G56" s="26">
        <f>SUM(G5:G55)</f>
        <v>9225293.4310000036</v>
      </c>
      <c r="H56" s="26">
        <f>SUM(H5:H55)</f>
        <v>191870806.8996</v>
      </c>
    </row>
    <row r="57" spans="2:9" x14ac:dyDescent="0.2">
      <c r="B57" s="9" t="s">
        <v>65</v>
      </c>
      <c r="G57" s="31" t="s">
        <v>75</v>
      </c>
      <c r="H57" s="31" t="s">
        <v>76</v>
      </c>
    </row>
    <row r="58" spans="2:9" x14ac:dyDescent="0.2">
      <c r="B58" t="s">
        <v>66</v>
      </c>
      <c r="F58" s="23">
        <v>42786</v>
      </c>
      <c r="G58" s="37">
        <v>8879.2000000000007</v>
      </c>
      <c r="H58" s="33">
        <f>G56</f>
        <v>9225293.4310000036</v>
      </c>
    </row>
    <row r="59" spans="2:9" x14ac:dyDescent="0.2">
      <c r="B59" t="s">
        <v>93</v>
      </c>
      <c r="F59" s="23">
        <v>42717</v>
      </c>
      <c r="G59" s="37">
        <v>8221.7999999999993</v>
      </c>
      <c r="H59" s="33">
        <f>'30092016'!G56</f>
        <v>9247661.9550281931</v>
      </c>
      <c r="I59">
        <f>G58/C1</f>
        <v>426.91864779303222</v>
      </c>
    </row>
    <row r="60" spans="2:9" x14ac:dyDescent="0.2">
      <c r="B60" t="s">
        <v>85</v>
      </c>
      <c r="F60" t="s">
        <v>79</v>
      </c>
      <c r="G60" s="34">
        <f>G58/G59-1</f>
        <v>7.9958160013622548E-2</v>
      </c>
      <c r="H60" s="34">
        <f>H58/H59-1</f>
        <v>-2.4188302012950746E-3</v>
      </c>
    </row>
    <row r="61" spans="2:9" x14ac:dyDescent="0.2">
      <c r="B61" t="s">
        <v>97</v>
      </c>
    </row>
    <row r="62" spans="2:9" x14ac:dyDescent="0.2">
      <c r="B62" t="s">
        <v>94</v>
      </c>
    </row>
  </sheetData>
  <mergeCells count="2">
    <mergeCell ref="C2:H2"/>
    <mergeCell ref="C3:H3"/>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M65"/>
  <sheetViews>
    <sheetView topLeftCell="A22" workbookViewId="0">
      <selection activeCell="F46" sqref="F46"/>
    </sheetView>
  </sheetViews>
  <sheetFormatPr defaultRowHeight="12.75" x14ac:dyDescent="0.2"/>
  <cols>
    <col min="1" max="1" width="2.140625" customWidth="1"/>
    <col min="2" max="2" width="36.5703125" customWidth="1"/>
    <col min="3" max="4" width="18.28515625" customWidth="1"/>
    <col min="5" max="5" width="19.140625" bestFit="1" customWidth="1"/>
    <col min="6" max="6" width="14.5703125" style="2" bestFit="1" customWidth="1"/>
    <col min="7" max="7" width="13.42578125" customWidth="1"/>
    <col min="8" max="8" width="14.85546875" bestFit="1" customWidth="1"/>
    <col min="9" max="9" width="14.85546875" customWidth="1"/>
    <col min="10" max="10" width="16.85546875" bestFit="1" customWidth="1"/>
    <col min="11" max="11" width="39.28515625" customWidth="1"/>
    <col min="12" max="12" width="17.140625" bestFit="1" customWidth="1"/>
  </cols>
  <sheetData>
    <row r="1" spans="2:13" x14ac:dyDescent="0.2">
      <c r="B1" s="35" t="s">
        <v>98</v>
      </c>
      <c r="C1" s="42">
        <f>J56/H56</f>
        <v>22.177322405113259</v>
      </c>
      <c r="D1" s="42"/>
      <c r="E1">
        <f>H59/C1</f>
        <v>433.09556602673865</v>
      </c>
      <c r="F1" s="2">
        <f>459/E1</f>
        <v>1.0598122816423894</v>
      </c>
    </row>
    <row r="2" spans="2:13" x14ac:dyDescent="0.2">
      <c r="B2" s="6"/>
      <c r="C2" s="48" t="s">
        <v>64</v>
      </c>
      <c r="D2" s="48"/>
      <c r="E2" s="48"/>
      <c r="F2" s="48"/>
      <c r="G2" s="48"/>
      <c r="H2" s="48"/>
      <c r="I2" s="48"/>
      <c r="J2" s="48"/>
    </row>
    <row r="3" spans="2:13" x14ac:dyDescent="0.2">
      <c r="C3" s="47" t="s">
        <v>80</v>
      </c>
      <c r="D3" s="47"/>
      <c r="E3" s="47"/>
      <c r="F3" s="47"/>
      <c r="G3" s="47"/>
      <c r="H3" s="47"/>
      <c r="I3" s="47"/>
      <c r="J3" s="47"/>
    </row>
    <row r="4" spans="2:13" ht="39" thickBot="1" x14ac:dyDescent="0.25">
      <c r="B4" s="3" t="s">
        <v>60</v>
      </c>
      <c r="C4" s="3" t="s">
        <v>102</v>
      </c>
      <c r="D4" s="3" t="s">
        <v>105</v>
      </c>
      <c r="E4" s="3" t="s">
        <v>103</v>
      </c>
      <c r="F4" s="4" t="s">
        <v>58</v>
      </c>
      <c r="G4" s="3" t="s">
        <v>104</v>
      </c>
      <c r="H4" s="3" t="s">
        <v>106</v>
      </c>
      <c r="I4" s="3" t="s">
        <v>107</v>
      </c>
      <c r="J4" s="3" t="s">
        <v>108</v>
      </c>
      <c r="L4" t="s">
        <v>56</v>
      </c>
      <c r="M4" t="s">
        <v>57</v>
      </c>
    </row>
    <row r="5" spans="2:13" ht="13.5" thickTop="1" x14ac:dyDescent="0.2">
      <c r="B5" s="52" t="s">
        <v>2</v>
      </c>
      <c r="C5" s="40">
        <v>6230</v>
      </c>
      <c r="D5" s="40">
        <v>5827.4</v>
      </c>
      <c r="E5" s="18">
        <v>304905.48</v>
      </c>
      <c r="F5" s="21">
        <f t="shared" ref="F5:F36" si="0">ROUND(E5/C5,2)</f>
        <v>48.94</v>
      </c>
      <c r="G5" s="18">
        <v>0.36</v>
      </c>
      <c r="H5" s="53">
        <f t="shared" ref="H5:H36" si="1">$G5*C5</f>
        <v>2242.7999999999997</v>
      </c>
      <c r="I5" s="53">
        <f t="shared" ref="I5:I36" si="2">$G5*D5</f>
        <v>2097.8639999999996</v>
      </c>
      <c r="J5" s="53">
        <f t="shared" ref="J5:J36" si="3">G5*E5</f>
        <v>109765.97279999999</v>
      </c>
      <c r="K5" t="s">
        <v>77</v>
      </c>
      <c r="L5" s="32">
        <v>2887348428</v>
      </c>
      <c r="M5">
        <v>0.85025944332229897</v>
      </c>
    </row>
    <row r="6" spans="2:13" x14ac:dyDescent="0.2">
      <c r="B6" t="s">
        <v>4</v>
      </c>
      <c r="C6" s="40">
        <v>39115.199999999997</v>
      </c>
      <c r="D6" s="40">
        <v>28971.599999999999</v>
      </c>
      <c r="E6" s="18">
        <v>679375.73</v>
      </c>
      <c r="F6" s="21">
        <f t="shared" si="0"/>
        <v>17.37</v>
      </c>
      <c r="G6" s="18">
        <v>0.8</v>
      </c>
      <c r="H6" s="24">
        <f t="shared" si="1"/>
        <v>31292.16</v>
      </c>
      <c r="I6" s="24">
        <f t="shared" si="2"/>
        <v>23177.279999999999</v>
      </c>
      <c r="J6" s="24">
        <f t="shared" si="3"/>
        <v>543500.58400000003</v>
      </c>
      <c r="K6" t="s">
        <v>78</v>
      </c>
      <c r="L6" s="32">
        <v>508502291</v>
      </c>
      <c r="M6">
        <f>1-M5</f>
        <v>0.14974055667770103</v>
      </c>
    </row>
    <row r="7" spans="2:13" x14ac:dyDescent="0.2">
      <c r="B7" t="s">
        <v>6</v>
      </c>
      <c r="C7" s="40">
        <v>12353.2</v>
      </c>
      <c r="D7" s="40">
        <v>6630.3000000000011</v>
      </c>
      <c r="E7" s="18">
        <v>476951.98</v>
      </c>
      <c r="F7" s="21">
        <f t="shared" si="0"/>
        <v>38.61</v>
      </c>
      <c r="G7" s="18">
        <v>0.51</v>
      </c>
      <c r="H7" s="24">
        <f t="shared" si="1"/>
        <v>6300.1320000000005</v>
      </c>
      <c r="I7" s="24">
        <f t="shared" si="2"/>
        <v>3381.4530000000004</v>
      </c>
      <c r="J7" s="24">
        <f t="shared" si="3"/>
        <v>243245.5098</v>
      </c>
    </row>
    <row r="8" spans="2:13" x14ac:dyDescent="0.2">
      <c r="B8" t="s">
        <v>7</v>
      </c>
      <c r="C8" s="40">
        <v>19394.2</v>
      </c>
      <c r="D8" s="40">
        <v>17451.599999999999</v>
      </c>
      <c r="E8" s="18">
        <v>1099096.79</v>
      </c>
      <c r="F8" s="21">
        <f t="shared" si="0"/>
        <v>56.67</v>
      </c>
      <c r="G8" s="18">
        <v>1.41</v>
      </c>
      <c r="H8" s="24">
        <f t="shared" si="1"/>
        <v>27345.822</v>
      </c>
      <c r="I8" s="24">
        <f t="shared" si="2"/>
        <v>24606.755999999998</v>
      </c>
      <c r="J8" s="24">
        <f t="shared" si="3"/>
        <v>1549726.4738999999</v>
      </c>
    </row>
    <row r="9" spans="2:13" x14ac:dyDescent="0.2">
      <c r="B9" t="s">
        <v>8</v>
      </c>
      <c r="C9" s="40">
        <v>23016.7</v>
      </c>
      <c r="D9" s="40">
        <v>20235.900000000001</v>
      </c>
      <c r="E9" s="18">
        <v>300586.96999999997</v>
      </c>
      <c r="F9" s="21">
        <f t="shared" si="0"/>
        <v>13.06</v>
      </c>
      <c r="G9" s="18">
        <v>0.55000000000000004</v>
      </c>
      <c r="H9" s="24">
        <f t="shared" si="1"/>
        <v>12659.185000000001</v>
      </c>
      <c r="I9" s="24">
        <f t="shared" si="2"/>
        <v>11129.745000000001</v>
      </c>
      <c r="J9" s="24">
        <f t="shared" si="3"/>
        <v>165322.83350000001</v>
      </c>
    </row>
    <row r="10" spans="2:13" x14ac:dyDescent="0.2">
      <c r="B10" t="s">
        <v>9</v>
      </c>
      <c r="C10" s="40">
        <v>39530.300000000003</v>
      </c>
      <c r="D10" s="40">
        <v>83496.7</v>
      </c>
      <c r="E10" s="18">
        <v>1214203.32</v>
      </c>
      <c r="F10" s="21">
        <f t="shared" si="0"/>
        <v>30.72</v>
      </c>
      <c r="G10" s="18">
        <v>2.4300000000000002</v>
      </c>
      <c r="H10" s="24">
        <f t="shared" si="1"/>
        <v>96058.629000000015</v>
      </c>
      <c r="I10" s="24">
        <f t="shared" si="2"/>
        <v>202896.981</v>
      </c>
      <c r="J10" s="24">
        <f t="shared" si="3"/>
        <v>2950514.0676000002</v>
      </c>
    </row>
    <row r="11" spans="2:13" x14ac:dyDescent="0.2">
      <c r="B11" t="s">
        <v>10</v>
      </c>
      <c r="C11" s="40">
        <v>40794.9</v>
      </c>
      <c r="D11" s="40">
        <v>40612.400000000001</v>
      </c>
      <c r="E11" s="18">
        <v>820695.51</v>
      </c>
      <c r="F11" s="21">
        <f t="shared" si="0"/>
        <v>20.12</v>
      </c>
      <c r="G11" s="18">
        <v>1.1100000000000001</v>
      </c>
      <c r="H11" s="24">
        <f t="shared" si="1"/>
        <v>45282.339000000007</v>
      </c>
      <c r="I11" s="24">
        <f t="shared" si="2"/>
        <v>45079.764000000003</v>
      </c>
      <c r="J11" s="24">
        <f t="shared" si="3"/>
        <v>910972.01610000012</v>
      </c>
    </row>
    <row r="12" spans="2:13" x14ac:dyDescent="0.2">
      <c r="B12" t="s">
        <v>11</v>
      </c>
      <c r="C12" s="40">
        <v>18149.8</v>
      </c>
      <c r="D12" s="40">
        <v>-50676.800000000003</v>
      </c>
      <c r="E12" s="18">
        <v>400578.15</v>
      </c>
      <c r="F12" s="21">
        <f t="shared" si="0"/>
        <v>22.07</v>
      </c>
      <c r="G12" s="18">
        <v>0.48</v>
      </c>
      <c r="H12" s="24">
        <f t="shared" si="1"/>
        <v>8711.9039999999986</v>
      </c>
      <c r="I12" s="24">
        <f t="shared" si="2"/>
        <v>-24324.864000000001</v>
      </c>
      <c r="J12" s="24">
        <f t="shared" si="3"/>
        <v>192277.51200000002</v>
      </c>
    </row>
    <row r="13" spans="2:13" x14ac:dyDescent="0.2">
      <c r="B13" t="s">
        <v>13</v>
      </c>
      <c r="C13" s="40">
        <v>95069.7</v>
      </c>
      <c r="D13" s="40">
        <v>80888.7</v>
      </c>
      <c r="E13" s="18">
        <v>1092471.8400000001</v>
      </c>
      <c r="F13" s="21">
        <f t="shared" si="0"/>
        <v>11.49</v>
      </c>
      <c r="G13" s="18">
        <v>0.99</v>
      </c>
      <c r="H13" s="24">
        <f t="shared" si="1"/>
        <v>94119.002999999997</v>
      </c>
      <c r="I13" s="24">
        <f t="shared" si="2"/>
        <v>80079.812999999995</v>
      </c>
      <c r="J13" s="24">
        <f t="shared" si="3"/>
        <v>1081547.1216000002</v>
      </c>
    </row>
    <row r="14" spans="2:13" x14ac:dyDescent="0.2">
      <c r="B14" t="s">
        <v>14</v>
      </c>
      <c r="C14" s="40">
        <v>37998</v>
      </c>
      <c r="D14" s="40">
        <v>60767</v>
      </c>
      <c r="E14" s="18">
        <v>1491330.04</v>
      </c>
      <c r="F14" s="21">
        <f t="shared" si="0"/>
        <v>39.25</v>
      </c>
      <c r="G14" s="18">
        <v>1.35</v>
      </c>
      <c r="H14" s="24">
        <f t="shared" si="1"/>
        <v>51297.3</v>
      </c>
      <c r="I14" s="24">
        <f t="shared" si="2"/>
        <v>82035.450000000012</v>
      </c>
      <c r="J14" s="24">
        <f t="shared" si="3"/>
        <v>2013295.5540000002</v>
      </c>
    </row>
    <row r="15" spans="2:13" x14ac:dyDescent="0.2">
      <c r="B15" t="s">
        <v>15</v>
      </c>
      <c r="C15" s="40">
        <v>27470</v>
      </c>
      <c r="D15" s="40">
        <v>22474</v>
      </c>
      <c r="E15" s="18">
        <v>701833.85</v>
      </c>
      <c r="F15" s="21">
        <f t="shared" si="0"/>
        <v>25.55</v>
      </c>
      <c r="G15" s="18">
        <v>0.49</v>
      </c>
      <c r="H15" s="24">
        <f t="shared" si="1"/>
        <v>13460.3</v>
      </c>
      <c r="I15" s="24">
        <f t="shared" si="2"/>
        <v>11012.26</v>
      </c>
      <c r="J15" s="24">
        <f t="shared" si="3"/>
        <v>343898.58649999998</v>
      </c>
    </row>
    <row r="16" spans="2:13" x14ac:dyDescent="0.2">
      <c r="B16" t="s">
        <v>16</v>
      </c>
      <c r="C16" s="40">
        <v>17402.3</v>
      </c>
      <c r="D16" s="40">
        <v>15335.5</v>
      </c>
      <c r="E16" s="18">
        <v>720587.8</v>
      </c>
      <c r="F16" s="21">
        <f t="shared" si="0"/>
        <v>41.41</v>
      </c>
      <c r="G16" s="18">
        <v>0.61</v>
      </c>
      <c r="H16" s="24">
        <f t="shared" si="1"/>
        <v>10615.402999999998</v>
      </c>
      <c r="I16" s="24">
        <f t="shared" si="2"/>
        <v>9354.6550000000007</v>
      </c>
      <c r="J16" s="24">
        <f t="shared" si="3"/>
        <v>439558.55800000002</v>
      </c>
    </row>
    <row r="17" spans="2:10" x14ac:dyDescent="0.2">
      <c r="B17" t="s">
        <v>17</v>
      </c>
      <c r="C17" s="40">
        <v>10063.9</v>
      </c>
      <c r="D17" s="40">
        <v>13599.9</v>
      </c>
      <c r="E17" s="18">
        <v>406100.46</v>
      </c>
      <c r="F17" s="21">
        <f t="shared" si="0"/>
        <v>40.35</v>
      </c>
      <c r="G17" s="18">
        <v>0.88</v>
      </c>
      <c r="H17" s="24">
        <f t="shared" si="1"/>
        <v>8856.232</v>
      </c>
      <c r="I17" s="24">
        <f t="shared" si="2"/>
        <v>11967.912</v>
      </c>
      <c r="J17" s="24">
        <f t="shared" si="3"/>
        <v>357368.40480000002</v>
      </c>
    </row>
    <row r="18" spans="2:10" x14ac:dyDescent="0.2">
      <c r="B18" t="s">
        <v>18</v>
      </c>
      <c r="C18" s="40">
        <v>92659.8</v>
      </c>
      <c r="D18" s="40">
        <v>142667.79999999999</v>
      </c>
      <c r="E18" s="18">
        <v>1660326.77</v>
      </c>
      <c r="F18" s="21">
        <f t="shared" si="0"/>
        <v>17.920000000000002</v>
      </c>
      <c r="G18" s="18">
        <v>1.1100000000000001</v>
      </c>
      <c r="H18" s="24">
        <f t="shared" si="1"/>
        <v>102852.37800000001</v>
      </c>
      <c r="I18" s="24">
        <f t="shared" si="2"/>
        <v>158361.258</v>
      </c>
      <c r="J18" s="24">
        <f t="shared" si="3"/>
        <v>1842962.7147000001</v>
      </c>
    </row>
    <row r="19" spans="2:10" x14ac:dyDescent="0.2">
      <c r="B19" t="s">
        <v>19</v>
      </c>
      <c r="C19" s="40">
        <v>12921</v>
      </c>
      <c r="D19" s="40">
        <v>21306</v>
      </c>
      <c r="E19" s="18">
        <v>401981.66</v>
      </c>
      <c r="F19" s="21">
        <f t="shared" si="0"/>
        <v>31.11</v>
      </c>
      <c r="G19" s="18">
        <v>0.93</v>
      </c>
      <c r="H19" s="24">
        <f t="shared" si="1"/>
        <v>12016.53</v>
      </c>
      <c r="I19" s="24">
        <f t="shared" si="2"/>
        <v>19814.580000000002</v>
      </c>
      <c r="J19" s="24">
        <f t="shared" si="3"/>
        <v>373842.94380000001</v>
      </c>
    </row>
    <row r="20" spans="2:10" x14ac:dyDescent="0.2">
      <c r="B20" t="s">
        <v>20</v>
      </c>
      <c r="C20" s="40">
        <v>16670.8</v>
      </c>
      <c r="D20" s="40">
        <v>13386</v>
      </c>
      <c r="E20" s="18">
        <v>766978.51</v>
      </c>
      <c r="F20" s="21">
        <f t="shared" si="0"/>
        <v>46.01</v>
      </c>
      <c r="G20" s="18">
        <v>1</v>
      </c>
      <c r="H20" s="24">
        <f t="shared" si="1"/>
        <v>16670.8</v>
      </c>
      <c r="I20" s="24">
        <f t="shared" si="2"/>
        <v>13386</v>
      </c>
      <c r="J20" s="24">
        <f t="shared" si="3"/>
        <v>766978.51</v>
      </c>
    </row>
    <row r="21" spans="2:10" x14ac:dyDescent="0.2">
      <c r="B21" t="s">
        <v>21</v>
      </c>
      <c r="C21" s="40">
        <v>33681.599999999999</v>
      </c>
      <c r="D21" s="40">
        <v>18692.099999999999</v>
      </c>
      <c r="E21" s="18">
        <v>676352.15</v>
      </c>
      <c r="F21" s="21">
        <f t="shared" si="0"/>
        <v>20.079999999999998</v>
      </c>
      <c r="G21" s="18">
        <v>0.71</v>
      </c>
      <c r="H21" s="24">
        <f t="shared" si="1"/>
        <v>23913.935999999998</v>
      </c>
      <c r="I21" s="24">
        <f t="shared" si="2"/>
        <v>13271.390999999998</v>
      </c>
      <c r="J21" s="24">
        <f t="shared" si="3"/>
        <v>480210.02649999998</v>
      </c>
    </row>
    <row r="22" spans="2:10" x14ac:dyDescent="0.2">
      <c r="B22" t="s">
        <v>22</v>
      </c>
      <c r="C22" s="40">
        <v>31673</v>
      </c>
      <c r="D22" s="40">
        <v>24681.4</v>
      </c>
      <c r="E22" s="18">
        <v>515917.73</v>
      </c>
      <c r="F22" s="21">
        <f t="shared" si="0"/>
        <v>16.29</v>
      </c>
      <c r="G22" s="18">
        <v>0.99</v>
      </c>
      <c r="H22" s="24">
        <f t="shared" si="1"/>
        <v>31356.27</v>
      </c>
      <c r="I22" s="24">
        <f t="shared" si="2"/>
        <v>24434.586000000003</v>
      </c>
      <c r="J22" s="24">
        <f t="shared" si="3"/>
        <v>510758.5527</v>
      </c>
    </row>
    <row r="23" spans="2:10" x14ac:dyDescent="0.2">
      <c r="B23" t="s">
        <v>23</v>
      </c>
      <c r="C23" s="40">
        <v>86063.3</v>
      </c>
      <c r="D23" s="40">
        <v>73854.3</v>
      </c>
      <c r="E23" s="18">
        <v>1232560.8</v>
      </c>
      <c r="F23" s="21">
        <f t="shared" si="0"/>
        <v>14.32</v>
      </c>
      <c r="G23" s="18">
        <v>1.44</v>
      </c>
      <c r="H23" s="24">
        <f t="shared" si="1"/>
        <v>123931.152</v>
      </c>
      <c r="I23" s="24">
        <f t="shared" si="2"/>
        <v>106350.192</v>
      </c>
      <c r="J23" s="24">
        <f t="shared" si="3"/>
        <v>1774887.5519999999</v>
      </c>
    </row>
    <row r="24" spans="2:10" x14ac:dyDescent="0.2">
      <c r="B24" t="s">
        <v>24</v>
      </c>
      <c r="C24" s="40">
        <v>152530.29999999999</v>
      </c>
      <c r="D24" s="40">
        <v>128013.3</v>
      </c>
      <c r="E24" s="18">
        <v>4192247.27</v>
      </c>
      <c r="F24" s="21">
        <f t="shared" si="0"/>
        <v>27.48</v>
      </c>
      <c r="G24" s="18">
        <v>8.51</v>
      </c>
      <c r="H24" s="24">
        <f t="shared" si="1"/>
        <v>1298032.8529999999</v>
      </c>
      <c r="I24" s="24">
        <f t="shared" si="2"/>
        <v>1089393.183</v>
      </c>
      <c r="J24" s="24">
        <f t="shared" si="3"/>
        <v>35676024.267700002</v>
      </c>
    </row>
    <row r="25" spans="2:10" x14ac:dyDescent="0.2">
      <c r="B25" t="s">
        <v>25</v>
      </c>
      <c r="C25" s="40">
        <v>35842.699999999997</v>
      </c>
      <c r="D25" s="40">
        <v>31419.8</v>
      </c>
      <c r="E25" s="18">
        <v>732218.41</v>
      </c>
      <c r="F25" s="21">
        <f t="shared" si="0"/>
        <v>20.43</v>
      </c>
      <c r="G25" s="18">
        <v>1.2</v>
      </c>
      <c r="H25" s="24">
        <f t="shared" si="1"/>
        <v>43011.24</v>
      </c>
      <c r="I25" s="24">
        <f t="shared" si="2"/>
        <v>37703.759999999995</v>
      </c>
      <c r="J25" s="24">
        <f t="shared" si="3"/>
        <v>878662.09200000006</v>
      </c>
    </row>
    <row r="26" spans="2:10" x14ac:dyDescent="0.2">
      <c r="B26" t="s">
        <v>26</v>
      </c>
      <c r="C26" s="40">
        <v>18897.400000000001</v>
      </c>
      <c r="D26" s="40">
        <v>-2507.4</v>
      </c>
      <c r="E26" s="18">
        <v>451530.68</v>
      </c>
      <c r="F26" s="21">
        <f t="shared" si="0"/>
        <v>23.89</v>
      </c>
      <c r="G26" s="18">
        <v>0.73</v>
      </c>
      <c r="H26" s="24">
        <f t="shared" si="1"/>
        <v>13795.102000000001</v>
      </c>
      <c r="I26" s="24">
        <f t="shared" si="2"/>
        <v>-1830.402</v>
      </c>
      <c r="J26" s="24">
        <f t="shared" si="3"/>
        <v>329617.39639999997</v>
      </c>
    </row>
    <row r="27" spans="2:10" x14ac:dyDescent="0.2">
      <c r="B27" t="s">
        <v>27</v>
      </c>
      <c r="C27" s="40">
        <v>44760</v>
      </c>
      <c r="D27" s="40">
        <v>41390</v>
      </c>
      <c r="E27" s="18">
        <v>2321331.4500000002</v>
      </c>
      <c r="F27" s="21">
        <f t="shared" si="0"/>
        <v>51.86</v>
      </c>
      <c r="G27" s="18">
        <v>1.9</v>
      </c>
      <c r="H27" s="24">
        <f t="shared" si="1"/>
        <v>85044</v>
      </c>
      <c r="I27" s="24">
        <f t="shared" si="2"/>
        <v>78641</v>
      </c>
      <c r="J27" s="24">
        <f t="shared" si="3"/>
        <v>4410529.7549999999</v>
      </c>
    </row>
    <row r="28" spans="2:10" x14ac:dyDescent="0.2">
      <c r="B28" t="s">
        <v>28</v>
      </c>
      <c r="C28" s="40">
        <v>110511.2</v>
      </c>
      <c r="D28" s="40">
        <v>101902.6</v>
      </c>
      <c r="E28" s="18">
        <v>2541137.86</v>
      </c>
      <c r="F28" s="21">
        <f t="shared" si="0"/>
        <v>22.99</v>
      </c>
      <c r="G28" s="18">
        <v>6.96</v>
      </c>
      <c r="H28" s="24">
        <f t="shared" si="1"/>
        <v>769157.95199999993</v>
      </c>
      <c r="I28" s="24">
        <f t="shared" si="2"/>
        <v>709242.09600000002</v>
      </c>
      <c r="J28" s="24">
        <f t="shared" si="3"/>
        <v>17686319.505599998</v>
      </c>
    </row>
    <row r="29" spans="2:10" x14ac:dyDescent="0.2">
      <c r="B29" t="s">
        <v>29</v>
      </c>
      <c r="C29" s="40">
        <v>101883.8</v>
      </c>
      <c r="D29" s="40">
        <v>101799.6</v>
      </c>
      <c r="E29" s="18">
        <v>1834561.48</v>
      </c>
      <c r="F29" s="21">
        <f t="shared" si="0"/>
        <v>18.010000000000002</v>
      </c>
      <c r="G29" s="18">
        <v>4.71</v>
      </c>
      <c r="H29" s="24">
        <f t="shared" si="1"/>
        <v>479872.69800000003</v>
      </c>
      <c r="I29" s="24">
        <f t="shared" si="2"/>
        <v>479476.11600000004</v>
      </c>
      <c r="J29" s="24">
        <f t="shared" si="3"/>
        <v>8640784.5707999989</v>
      </c>
    </row>
    <row r="30" spans="2:10" x14ac:dyDescent="0.2">
      <c r="B30" t="s">
        <v>30</v>
      </c>
      <c r="C30" s="40">
        <v>102894.39999999999</v>
      </c>
      <c r="D30" s="40">
        <v>93444.5</v>
      </c>
      <c r="E30" s="18">
        <v>3837662</v>
      </c>
      <c r="F30" s="21">
        <f t="shared" si="0"/>
        <v>37.299999999999997</v>
      </c>
      <c r="G30" s="18">
        <v>6.95</v>
      </c>
      <c r="H30" s="24">
        <f t="shared" si="1"/>
        <v>715116.08</v>
      </c>
      <c r="I30" s="24">
        <f t="shared" si="2"/>
        <v>649439.27500000002</v>
      </c>
      <c r="J30" s="24">
        <f t="shared" si="3"/>
        <v>26671750.900000002</v>
      </c>
    </row>
    <row r="31" spans="2:10" x14ac:dyDescent="0.2">
      <c r="B31" t="s">
        <v>99</v>
      </c>
      <c r="C31" s="40">
        <v>29063.9</v>
      </c>
      <c r="D31" s="40">
        <v>23447.3</v>
      </c>
      <c r="E31" s="18">
        <v>469862.81</v>
      </c>
      <c r="F31" s="21">
        <f t="shared" si="0"/>
        <v>16.170000000000002</v>
      </c>
      <c r="G31" s="18">
        <v>0.94</v>
      </c>
      <c r="H31" s="24">
        <f t="shared" si="1"/>
        <v>27320.065999999999</v>
      </c>
      <c r="I31" s="24">
        <f t="shared" si="2"/>
        <v>22040.462</v>
      </c>
      <c r="J31" s="24">
        <f t="shared" si="3"/>
        <v>441671.04139999999</v>
      </c>
    </row>
    <row r="32" spans="2:10" x14ac:dyDescent="0.2">
      <c r="B32" t="s">
        <v>100</v>
      </c>
      <c r="C32" s="40">
        <v>203854</v>
      </c>
      <c r="D32" s="40">
        <v>124133.2</v>
      </c>
      <c r="E32" s="18">
        <v>2033288.81</v>
      </c>
      <c r="F32" s="21">
        <f t="shared" si="0"/>
        <v>9.9700000000000006</v>
      </c>
      <c r="G32" s="18">
        <v>1.1499999999999999</v>
      </c>
      <c r="H32" s="24">
        <f t="shared" si="1"/>
        <v>234432.09999999998</v>
      </c>
      <c r="I32" s="24">
        <f t="shared" si="2"/>
        <v>142753.18</v>
      </c>
      <c r="J32" s="24">
        <f t="shared" si="3"/>
        <v>2338282.1314999997</v>
      </c>
    </row>
    <row r="33" spans="2:10" x14ac:dyDescent="0.2">
      <c r="B33" t="s">
        <v>32</v>
      </c>
      <c r="C33" s="40">
        <v>28678.9</v>
      </c>
      <c r="D33" s="40">
        <v>22864.5</v>
      </c>
      <c r="E33" s="18">
        <v>891214.68</v>
      </c>
      <c r="F33" s="21">
        <f t="shared" si="0"/>
        <v>31.08</v>
      </c>
      <c r="G33" s="18">
        <v>2.09</v>
      </c>
      <c r="H33" s="24">
        <f t="shared" si="1"/>
        <v>59938.900999999998</v>
      </c>
      <c r="I33" s="24">
        <f t="shared" si="2"/>
        <v>47786.805</v>
      </c>
      <c r="J33" s="24">
        <f t="shared" si="3"/>
        <v>1862638.6812</v>
      </c>
    </row>
    <row r="34" spans="2:10" x14ac:dyDescent="0.2">
      <c r="B34" t="s">
        <v>33</v>
      </c>
      <c r="C34" s="40">
        <v>143530</v>
      </c>
      <c r="D34" s="40">
        <v>134890</v>
      </c>
      <c r="E34" s="18">
        <v>2263007.31</v>
      </c>
      <c r="F34" s="21">
        <f t="shared" si="0"/>
        <v>15.77</v>
      </c>
      <c r="G34" s="18">
        <v>5.96</v>
      </c>
      <c r="H34" s="24">
        <f t="shared" si="1"/>
        <v>855438.8</v>
      </c>
      <c r="I34" s="24">
        <f t="shared" si="2"/>
        <v>803944.4</v>
      </c>
      <c r="J34" s="24">
        <f t="shared" si="3"/>
        <v>13487523.567600001</v>
      </c>
    </row>
    <row r="35" spans="2:10" x14ac:dyDescent="0.2">
      <c r="B35" t="s">
        <v>34</v>
      </c>
      <c r="C35" s="40">
        <v>49404.3</v>
      </c>
      <c r="D35" s="40">
        <v>34588.5</v>
      </c>
      <c r="E35" s="18">
        <v>1842321.65</v>
      </c>
      <c r="F35" s="21">
        <f t="shared" si="0"/>
        <v>37.29</v>
      </c>
      <c r="G35" s="18">
        <v>3.05</v>
      </c>
      <c r="H35" s="24">
        <f t="shared" si="1"/>
        <v>150683.11499999999</v>
      </c>
      <c r="I35" s="24">
        <f t="shared" si="2"/>
        <v>105494.92499999999</v>
      </c>
      <c r="J35" s="24">
        <f t="shared" si="3"/>
        <v>5619081.0324999997</v>
      </c>
    </row>
    <row r="36" spans="2:10" x14ac:dyDescent="0.2">
      <c r="B36" t="s">
        <v>35</v>
      </c>
      <c r="C36" s="40">
        <v>60412.3</v>
      </c>
      <c r="D36" s="40">
        <v>42328.800000000003</v>
      </c>
      <c r="E36" s="18">
        <v>1666335.06</v>
      </c>
      <c r="F36" s="21">
        <f t="shared" si="0"/>
        <v>27.58</v>
      </c>
      <c r="G36" s="18">
        <v>3.77</v>
      </c>
      <c r="H36" s="24">
        <f t="shared" si="1"/>
        <v>227754.37100000001</v>
      </c>
      <c r="I36" s="24">
        <f t="shared" si="2"/>
        <v>159579.576</v>
      </c>
      <c r="J36" s="24">
        <f t="shared" si="3"/>
        <v>6282083.1762000006</v>
      </c>
    </row>
    <row r="37" spans="2:10" x14ac:dyDescent="0.2">
      <c r="B37" t="s">
        <v>36</v>
      </c>
      <c r="C37" s="40">
        <v>25574.6</v>
      </c>
      <c r="D37" s="40">
        <v>22607.4</v>
      </c>
      <c r="E37" s="18">
        <v>501286.61</v>
      </c>
      <c r="F37" s="21">
        <f t="shared" ref="F37:F55" si="4">ROUND(E37/C37,2)</f>
        <v>19.600000000000001</v>
      </c>
      <c r="G37" s="18">
        <v>1.01</v>
      </c>
      <c r="H37" s="24">
        <f t="shared" ref="H37:H55" si="5">$G37*C37</f>
        <v>25830.345999999998</v>
      </c>
      <c r="I37" s="24">
        <f t="shared" ref="I37:I55" si="6">$G37*D37</f>
        <v>22833.474000000002</v>
      </c>
      <c r="J37" s="24">
        <f t="shared" ref="J37:J55" si="7">G37*E37</f>
        <v>506299.47609999997</v>
      </c>
    </row>
    <row r="38" spans="2:10" x14ac:dyDescent="0.2">
      <c r="B38" t="s">
        <v>37</v>
      </c>
      <c r="C38" s="40">
        <v>36980.400000000001</v>
      </c>
      <c r="D38" s="40">
        <v>31484.3</v>
      </c>
      <c r="E38" s="18">
        <v>841890.73</v>
      </c>
      <c r="F38" s="21">
        <f t="shared" si="4"/>
        <v>22.77</v>
      </c>
      <c r="G38" s="18">
        <v>1.75</v>
      </c>
      <c r="H38" s="24">
        <f t="shared" si="5"/>
        <v>64715.700000000004</v>
      </c>
      <c r="I38" s="24">
        <f t="shared" si="6"/>
        <v>55097.525000000001</v>
      </c>
      <c r="J38" s="24">
        <f t="shared" si="7"/>
        <v>1473308.7774999999</v>
      </c>
    </row>
    <row r="39" spans="2:10" x14ac:dyDescent="0.2">
      <c r="B39" t="s">
        <v>38</v>
      </c>
      <c r="C39" s="40">
        <v>75099</v>
      </c>
      <c r="D39" s="40">
        <v>54961</v>
      </c>
      <c r="E39" s="18">
        <v>2155039.15</v>
      </c>
      <c r="F39" s="21">
        <f t="shared" si="4"/>
        <v>28.7</v>
      </c>
      <c r="G39" s="18">
        <v>2.33</v>
      </c>
      <c r="H39" s="24">
        <f t="shared" si="5"/>
        <v>174980.67</v>
      </c>
      <c r="I39" s="24">
        <f t="shared" si="6"/>
        <v>128059.13</v>
      </c>
      <c r="J39" s="24">
        <f t="shared" si="7"/>
        <v>5021241.2194999997</v>
      </c>
    </row>
    <row r="40" spans="2:10" x14ac:dyDescent="0.2">
      <c r="B40" t="s">
        <v>39</v>
      </c>
      <c r="C40" s="40">
        <v>107196.4</v>
      </c>
      <c r="D40" s="40">
        <v>108011.5</v>
      </c>
      <c r="E40" s="18">
        <v>1289796.77</v>
      </c>
      <c r="F40" s="21">
        <f t="shared" si="4"/>
        <v>12.03</v>
      </c>
      <c r="G40" s="18">
        <v>1.2</v>
      </c>
      <c r="H40" s="24">
        <f t="shared" si="5"/>
        <v>128635.68</v>
      </c>
      <c r="I40" s="24">
        <f t="shared" si="6"/>
        <v>129613.79999999999</v>
      </c>
      <c r="J40" s="24">
        <f t="shared" si="7"/>
        <v>1547756.1240000001</v>
      </c>
    </row>
    <row r="41" spans="2:10" x14ac:dyDescent="0.2">
      <c r="B41" t="s">
        <v>40</v>
      </c>
      <c r="C41" s="40">
        <v>204978.6</v>
      </c>
      <c r="D41" s="40">
        <v>128752.1</v>
      </c>
      <c r="E41" s="18">
        <v>2251270.2799999998</v>
      </c>
      <c r="F41" s="21">
        <f t="shared" si="4"/>
        <v>10.98</v>
      </c>
      <c r="G41" s="18">
        <v>1.53</v>
      </c>
      <c r="H41" s="24">
        <f t="shared" si="5"/>
        <v>313617.25800000003</v>
      </c>
      <c r="I41" s="24">
        <f t="shared" si="6"/>
        <v>196990.71300000002</v>
      </c>
      <c r="J41" s="24">
        <f t="shared" si="7"/>
        <v>3444443.5283999997</v>
      </c>
    </row>
    <row r="42" spans="2:10" x14ac:dyDescent="0.2">
      <c r="B42" t="s">
        <v>41</v>
      </c>
      <c r="C42" s="40">
        <v>74507.3</v>
      </c>
      <c r="D42" s="40">
        <v>59586.1</v>
      </c>
      <c r="E42" s="18">
        <v>1092225.1299999999</v>
      </c>
      <c r="F42" s="21">
        <f t="shared" si="4"/>
        <v>14.66</v>
      </c>
      <c r="G42" s="18">
        <v>1.27</v>
      </c>
      <c r="H42" s="24">
        <f t="shared" si="5"/>
        <v>94624.271000000008</v>
      </c>
      <c r="I42" s="24">
        <f t="shared" si="6"/>
        <v>75674.346999999994</v>
      </c>
      <c r="J42" s="24">
        <f t="shared" si="7"/>
        <v>1387125.9150999999</v>
      </c>
    </row>
    <row r="43" spans="2:10" x14ac:dyDescent="0.2">
      <c r="B43" t="s">
        <v>42</v>
      </c>
      <c r="C43" s="40">
        <v>299010</v>
      </c>
      <c r="D43" s="40">
        <v>297450</v>
      </c>
      <c r="E43" s="18">
        <v>4411480.55</v>
      </c>
      <c r="F43" s="21">
        <f t="shared" si="4"/>
        <v>14.75</v>
      </c>
      <c r="G43" s="18">
        <v>6.38</v>
      </c>
      <c r="H43" s="24">
        <f t="shared" si="5"/>
        <v>1907683.8</v>
      </c>
      <c r="I43" s="24">
        <f t="shared" si="6"/>
        <v>1897731</v>
      </c>
      <c r="J43" s="24">
        <f t="shared" si="7"/>
        <v>28145245.908999998</v>
      </c>
    </row>
    <row r="44" spans="2:10" x14ac:dyDescent="0.2">
      <c r="B44" t="s">
        <v>43</v>
      </c>
      <c r="C44" s="40">
        <v>2412.3000000000002</v>
      </c>
      <c r="D44" s="40">
        <v>122245.9</v>
      </c>
      <c r="E44" s="18">
        <v>2304821.41</v>
      </c>
      <c r="F44" s="21">
        <f t="shared" si="4"/>
        <v>955.45</v>
      </c>
      <c r="G44" s="18">
        <v>2.73</v>
      </c>
      <c r="H44" s="24">
        <f t="shared" si="5"/>
        <v>6585.5790000000006</v>
      </c>
      <c r="I44" s="24">
        <f t="shared" si="6"/>
        <v>333731.30699999997</v>
      </c>
      <c r="J44" s="24">
        <f t="shared" si="7"/>
        <v>6292162.4493000004</v>
      </c>
    </row>
    <row r="45" spans="2:10" x14ac:dyDescent="0.2">
      <c r="B45" t="s">
        <v>44</v>
      </c>
      <c r="C45" s="40">
        <v>69643.7</v>
      </c>
      <c r="D45" s="40">
        <v>45457.1</v>
      </c>
      <c r="E45" s="18">
        <v>1206191.2</v>
      </c>
      <c r="F45" s="21">
        <f t="shared" si="4"/>
        <v>17.32</v>
      </c>
      <c r="G45" s="18">
        <v>2.2200000000000002</v>
      </c>
      <c r="H45" s="24">
        <f t="shared" si="5"/>
        <v>154609.014</v>
      </c>
      <c r="I45" s="24">
        <f t="shared" si="6"/>
        <v>100914.762</v>
      </c>
      <c r="J45" s="24">
        <f t="shared" si="7"/>
        <v>2677744.4640000002</v>
      </c>
    </row>
    <row r="46" spans="2:10" x14ac:dyDescent="0.2">
      <c r="B46" t="s">
        <v>45</v>
      </c>
      <c r="C46" s="40">
        <v>262890</v>
      </c>
      <c r="D46" s="40">
        <v>242700</v>
      </c>
      <c r="E46" s="18">
        <v>5068285.49</v>
      </c>
      <c r="F46" s="21">
        <f t="shared" si="4"/>
        <v>19.28</v>
      </c>
      <c r="G46" s="18">
        <v>3.78</v>
      </c>
      <c r="H46" s="24">
        <f t="shared" si="5"/>
        <v>993724.2</v>
      </c>
      <c r="I46" s="24">
        <f t="shared" si="6"/>
        <v>917406</v>
      </c>
      <c r="J46" s="24">
        <f t="shared" si="7"/>
        <v>19158119.152199998</v>
      </c>
    </row>
    <row r="47" spans="2:10" x14ac:dyDescent="0.2">
      <c r="B47" t="s">
        <v>47</v>
      </c>
      <c r="C47" s="41">
        <v>63381.27</v>
      </c>
      <c r="D47" s="41">
        <v>98453.98</v>
      </c>
      <c r="E47" s="18">
        <v>1388670.23</v>
      </c>
      <c r="F47" s="21">
        <f t="shared" si="4"/>
        <v>21.91</v>
      </c>
      <c r="G47" s="18">
        <v>2.5499999999999998</v>
      </c>
      <c r="H47" s="24">
        <f t="shared" si="5"/>
        <v>161622.23849999998</v>
      </c>
      <c r="I47" s="24">
        <f t="shared" si="6"/>
        <v>251057.64899999998</v>
      </c>
      <c r="J47" s="24">
        <f t="shared" si="7"/>
        <v>3541109.0864999997</v>
      </c>
    </row>
    <row r="48" spans="2:10" x14ac:dyDescent="0.2">
      <c r="B48" t="s">
        <v>101</v>
      </c>
      <c r="C48" s="41">
        <v>11162.32</v>
      </c>
      <c r="D48" s="41">
        <v>17339.12</v>
      </c>
      <c r="E48" s="18">
        <v>145229.74799999999</v>
      </c>
      <c r="F48" s="21">
        <f t="shared" si="4"/>
        <v>13.01</v>
      </c>
      <c r="G48" s="18">
        <v>0.42</v>
      </c>
      <c r="H48" s="24">
        <f t="shared" si="5"/>
        <v>4688.1743999999999</v>
      </c>
      <c r="I48" s="24">
        <f t="shared" si="6"/>
        <v>7282.4303999999993</v>
      </c>
      <c r="J48" s="24">
        <f t="shared" si="7"/>
        <v>60996.494159999995</v>
      </c>
    </row>
    <row r="49" spans="2:11" x14ac:dyDescent="0.2">
      <c r="B49" t="s">
        <v>48</v>
      </c>
      <c r="C49" s="40">
        <v>7454.8</v>
      </c>
      <c r="D49" s="40">
        <v>6622</v>
      </c>
      <c r="E49" s="18">
        <v>219357.13</v>
      </c>
      <c r="F49" s="21">
        <f t="shared" si="4"/>
        <v>29.42</v>
      </c>
      <c r="G49" s="18">
        <v>0.48</v>
      </c>
      <c r="H49" s="24">
        <f t="shared" si="5"/>
        <v>3578.3040000000001</v>
      </c>
      <c r="I49" s="24">
        <f t="shared" si="6"/>
        <v>3178.56</v>
      </c>
      <c r="J49" s="24">
        <f t="shared" si="7"/>
        <v>105291.4224</v>
      </c>
    </row>
    <row r="50" spans="2:11" x14ac:dyDescent="0.2">
      <c r="B50" t="s">
        <v>49</v>
      </c>
      <c r="C50" s="40">
        <v>-42408</v>
      </c>
      <c r="D50" s="40">
        <v>-3827.8</v>
      </c>
      <c r="E50" s="18">
        <v>493134.64</v>
      </c>
      <c r="F50" s="21">
        <f t="shared" si="4"/>
        <v>-11.63</v>
      </c>
      <c r="G50" s="18">
        <v>0.94</v>
      </c>
      <c r="H50" s="24">
        <f t="shared" si="5"/>
        <v>-39863.519999999997</v>
      </c>
      <c r="I50" s="24">
        <f t="shared" si="6"/>
        <v>-3598.1320000000001</v>
      </c>
      <c r="J50" s="24">
        <f t="shared" si="7"/>
        <v>463546.56160000002</v>
      </c>
    </row>
    <row r="51" spans="2:11" x14ac:dyDescent="0.2">
      <c r="B51" t="s">
        <v>50</v>
      </c>
      <c r="C51" s="40">
        <v>28508.7</v>
      </c>
      <c r="D51" s="40">
        <v>30266.1</v>
      </c>
      <c r="E51" s="18">
        <v>369795.06</v>
      </c>
      <c r="F51" s="21">
        <f t="shared" si="4"/>
        <v>12.97</v>
      </c>
      <c r="G51" s="18">
        <v>0.83</v>
      </c>
      <c r="H51" s="24">
        <f t="shared" si="5"/>
        <v>23662.220999999998</v>
      </c>
      <c r="I51" s="24">
        <f t="shared" si="6"/>
        <v>25120.862999999998</v>
      </c>
      <c r="J51" s="24">
        <f t="shared" si="7"/>
        <v>306929.89979999996</v>
      </c>
    </row>
    <row r="52" spans="2:11" x14ac:dyDescent="0.2">
      <c r="B52" t="s">
        <v>51</v>
      </c>
      <c r="C52" s="40">
        <v>27149.200000000001</v>
      </c>
      <c r="D52" s="40">
        <v>24780.400000000001</v>
      </c>
      <c r="E52" s="18">
        <v>1116006.9099999999</v>
      </c>
      <c r="F52" s="21">
        <f t="shared" si="4"/>
        <v>41.11</v>
      </c>
      <c r="G52" s="18">
        <v>1.21</v>
      </c>
      <c r="H52" s="24">
        <f t="shared" si="5"/>
        <v>32850.531999999999</v>
      </c>
      <c r="I52" s="24">
        <f t="shared" si="6"/>
        <v>29984.284</v>
      </c>
      <c r="J52" s="24">
        <f t="shared" si="7"/>
        <v>1350368.3610999999</v>
      </c>
    </row>
    <row r="53" spans="2:11" x14ac:dyDescent="0.2">
      <c r="B53" t="s">
        <v>52</v>
      </c>
      <c r="C53" s="40">
        <v>84931</v>
      </c>
      <c r="D53" s="40">
        <v>89079</v>
      </c>
      <c r="E53" s="18">
        <v>1300388.58</v>
      </c>
      <c r="F53" s="21">
        <f t="shared" si="4"/>
        <v>15.31</v>
      </c>
      <c r="G53" s="18">
        <v>0.95</v>
      </c>
      <c r="H53" s="24">
        <f t="shared" si="5"/>
        <v>80684.45</v>
      </c>
      <c r="I53" s="24">
        <f t="shared" si="6"/>
        <v>84625.05</v>
      </c>
      <c r="J53" s="24">
        <f t="shared" si="7"/>
        <v>1235369.1510000001</v>
      </c>
    </row>
    <row r="54" spans="2:11" x14ac:dyDescent="0.2">
      <c r="B54" t="s">
        <v>53</v>
      </c>
      <c r="C54" s="40">
        <v>33398.9</v>
      </c>
      <c r="D54" s="40">
        <v>25296.9</v>
      </c>
      <c r="E54" s="18">
        <v>658309.18999999994</v>
      </c>
      <c r="F54" s="21">
        <f t="shared" si="4"/>
        <v>19.71</v>
      </c>
      <c r="G54" s="18">
        <v>1.49</v>
      </c>
      <c r="H54" s="24">
        <f t="shared" si="5"/>
        <v>49764.361000000004</v>
      </c>
      <c r="I54" s="24">
        <f t="shared" si="6"/>
        <v>37692.381000000001</v>
      </c>
      <c r="J54" s="24">
        <f t="shared" si="7"/>
        <v>980880.69309999992</v>
      </c>
    </row>
    <row r="55" spans="2:11" x14ac:dyDescent="0.2">
      <c r="B55" s="8" t="s">
        <v>54</v>
      </c>
      <c r="C55" s="43">
        <v>22216.6</v>
      </c>
      <c r="D55" s="43">
        <v>8232.2999999999993</v>
      </c>
      <c r="E55" s="28">
        <v>501498.3</v>
      </c>
      <c r="F55" s="29">
        <f t="shared" si="4"/>
        <v>22.57</v>
      </c>
      <c r="G55" s="28">
        <v>0.86</v>
      </c>
      <c r="H55" s="30">
        <f t="shared" si="5"/>
        <v>19106.275999999998</v>
      </c>
      <c r="I55" s="30">
        <f t="shared" si="6"/>
        <v>7079.7779999999993</v>
      </c>
      <c r="J55" s="44">
        <f t="shared" si="7"/>
        <v>431288.538</v>
      </c>
    </row>
    <row r="56" spans="2:11" x14ac:dyDescent="0.2">
      <c r="C56" s="25">
        <f>SUM(C5:C55)</f>
        <v>3136607.9899999993</v>
      </c>
      <c r="D56" s="25">
        <f>SUM(D5:D55)</f>
        <v>2927413.9000000004</v>
      </c>
      <c r="E56" s="10"/>
      <c r="F56" s="25" t="s">
        <v>74</v>
      </c>
      <c r="G56" s="38">
        <f>SUM(G5:G55)</f>
        <v>99.999999999999986</v>
      </c>
      <c r="H56" s="38">
        <f>SUM(H5:H55)</f>
        <v>9879679.1078999974</v>
      </c>
      <c r="I56" s="38">
        <f>SUM(I5:I55)</f>
        <v>9442252.3734000046</v>
      </c>
      <c r="J56" s="26">
        <f>SUM(J5:J55)</f>
        <v>219104828.83495998</v>
      </c>
    </row>
    <row r="57" spans="2:11" x14ac:dyDescent="0.2">
      <c r="C57" s="26" t="s">
        <v>118</v>
      </c>
      <c r="D57" s="49">
        <f>C56/D56-1</f>
        <v>7.1460373266656552E-2</v>
      </c>
      <c r="E57" s="10"/>
      <c r="F57" s="25"/>
      <c r="G57" s="38"/>
      <c r="H57" s="50" t="s">
        <v>114</v>
      </c>
      <c r="I57" s="49">
        <f>H56/I56-1</f>
        <v>4.6326524350511766E-2</v>
      </c>
      <c r="J57" s="26"/>
    </row>
    <row r="58" spans="2:11" x14ac:dyDescent="0.2">
      <c r="B58" s="9" t="s">
        <v>65</v>
      </c>
      <c r="H58" s="31" t="s">
        <v>116</v>
      </c>
      <c r="I58" s="51" t="s">
        <v>115</v>
      </c>
    </row>
    <row r="59" spans="2:11" x14ac:dyDescent="0.2">
      <c r="B59" t="s">
        <v>113</v>
      </c>
      <c r="G59" s="23">
        <v>42884</v>
      </c>
      <c r="H59" s="39">
        <v>9604.9</v>
      </c>
      <c r="I59" s="33">
        <f>H56</f>
        <v>9879679.1078999974</v>
      </c>
    </row>
    <row r="60" spans="2:11" x14ac:dyDescent="0.2">
      <c r="B60" t="s">
        <v>109</v>
      </c>
      <c r="G60" s="23">
        <v>42786</v>
      </c>
      <c r="H60" s="39">
        <v>8879.2000000000007</v>
      </c>
      <c r="I60" s="33">
        <f>'31122016'!G56</f>
        <v>9225293.4310000036</v>
      </c>
      <c r="K60" s="85"/>
    </row>
    <row r="61" spans="2:11" x14ac:dyDescent="0.2">
      <c r="B61" t="s">
        <v>85</v>
      </c>
      <c r="G61" t="s">
        <v>79</v>
      </c>
      <c r="H61" s="34">
        <f>H59/H60-1</f>
        <v>8.1730336066312193E-2</v>
      </c>
      <c r="I61" s="34">
        <f>I59/I60-1</f>
        <v>7.0933860455976827E-2</v>
      </c>
    </row>
    <row r="62" spans="2:11" x14ac:dyDescent="0.2">
      <c r="B62" t="s">
        <v>110</v>
      </c>
    </row>
    <row r="63" spans="2:11" x14ac:dyDescent="0.2">
      <c r="B63" t="s">
        <v>112</v>
      </c>
    </row>
    <row r="64" spans="2:11" x14ac:dyDescent="0.2">
      <c r="B64" t="s">
        <v>111</v>
      </c>
    </row>
    <row r="65" spans="2:2" x14ac:dyDescent="0.2">
      <c r="B65" t="s">
        <v>117</v>
      </c>
    </row>
  </sheetData>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61"/>
  <sheetViews>
    <sheetView topLeftCell="A32" workbookViewId="0">
      <selection activeCell="K59" sqref="K59"/>
    </sheetView>
  </sheetViews>
  <sheetFormatPr defaultRowHeight="12.75" x14ac:dyDescent="0.2"/>
  <cols>
    <col min="1" max="1" width="2.140625" customWidth="1"/>
    <col min="2" max="2" width="36.5703125" customWidth="1"/>
    <col min="3" max="5" width="12.42578125" customWidth="1"/>
    <col min="6" max="6" width="13.140625" customWidth="1"/>
    <col min="7" max="7" width="12.42578125" customWidth="1"/>
    <col min="8" max="8" width="11.5703125" customWidth="1"/>
    <col min="9" max="9" width="12.42578125" customWidth="1"/>
    <col min="10" max="10" width="14.28515625" bestFit="1" customWidth="1"/>
    <col min="11" max="11" width="39.28515625" customWidth="1"/>
    <col min="12" max="12" width="17.140625" customWidth="1"/>
    <col min="14" max="14" width="0" hidden="1" customWidth="1"/>
    <col min="15" max="15" width="12.140625" bestFit="1" customWidth="1"/>
  </cols>
  <sheetData>
    <row r="1" spans="2:16" ht="15.75" x14ac:dyDescent="0.25">
      <c r="B1" s="63"/>
      <c r="C1" s="35" t="s">
        <v>126</v>
      </c>
      <c r="D1" s="64">
        <f>J55/I55</f>
        <v>22.834604915102062</v>
      </c>
      <c r="E1" s="58"/>
      <c r="F1" s="58"/>
      <c r="G1" s="58"/>
      <c r="H1" s="58"/>
      <c r="I1" s="58"/>
      <c r="J1" s="58"/>
    </row>
    <row r="2" spans="2:16" x14ac:dyDescent="0.2">
      <c r="C2" s="47"/>
      <c r="D2" s="47" t="s">
        <v>80</v>
      </c>
      <c r="E2" s="47"/>
      <c r="F2" s="47"/>
      <c r="G2" s="47"/>
      <c r="H2" s="47"/>
      <c r="I2" s="47"/>
      <c r="J2" s="47"/>
    </row>
    <row r="3" spans="2:16" ht="64.5" thickBot="1" x14ac:dyDescent="0.25">
      <c r="B3" s="3" t="s">
        <v>60</v>
      </c>
      <c r="C3" s="3" t="s">
        <v>120</v>
      </c>
      <c r="D3" s="3" t="s">
        <v>121</v>
      </c>
      <c r="E3" s="3" t="s">
        <v>119</v>
      </c>
      <c r="F3" s="3" t="s">
        <v>127</v>
      </c>
      <c r="G3" s="3" t="s">
        <v>58</v>
      </c>
      <c r="H3" s="3" t="s">
        <v>122</v>
      </c>
      <c r="I3" s="3" t="s">
        <v>123</v>
      </c>
      <c r="J3" s="3" t="s">
        <v>128</v>
      </c>
      <c r="L3" t="s">
        <v>56</v>
      </c>
      <c r="M3" t="s">
        <v>57</v>
      </c>
    </row>
    <row r="4" spans="2:16" ht="13.5" thickTop="1" x14ac:dyDescent="0.2">
      <c r="B4" s="66" t="s">
        <v>2</v>
      </c>
      <c r="C4" s="67">
        <v>2460.3000000000002</v>
      </c>
      <c r="D4" s="67">
        <v>3262</v>
      </c>
      <c r="E4" s="67">
        <v>7100.8</v>
      </c>
      <c r="F4" s="68">
        <v>334951.45</v>
      </c>
      <c r="G4" s="69">
        <f>ROUND(F4/E4,2)</f>
        <v>47.17</v>
      </c>
      <c r="H4" s="69">
        <v>0.38</v>
      </c>
      <c r="I4" s="69">
        <f>$H4*E4</f>
        <v>2698.3040000000001</v>
      </c>
      <c r="J4" s="69">
        <f t="shared" ref="J4:J54" si="0">H4*F4</f>
        <v>127281.55100000001</v>
      </c>
      <c r="K4" t="s">
        <v>77</v>
      </c>
      <c r="L4" s="32">
        <v>2887348428</v>
      </c>
      <c r="M4">
        <f>ROUND(L4/SUM($L$4:$L$5),4)</f>
        <v>0.85029999999999994</v>
      </c>
      <c r="N4">
        <f>IF(G4&gt;'31032017'!F5,1,0)</f>
        <v>0</v>
      </c>
      <c r="O4" s="65"/>
      <c r="P4" s="65"/>
    </row>
    <row r="5" spans="2:16" x14ac:dyDescent="0.2">
      <c r="B5" s="70" t="s">
        <v>4</v>
      </c>
      <c r="C5" s="71">
        <v>8249.5</v>
      </c>
      <c r="D5" s="71">
        <v>7034.3</v>
      </c>
      <c r="E5" s="71">
        <v>37924.600000000006</v>
      </c>
      <c r="F5" s="72">
        <v>819993.35</v>
      </c>
      <c r="G5" s="73">
        <f t="shared" ref="G5:G54" si="1">ROUND(F5/E5,2)</f>
        <v>21.62</v>
      </c>
      <c r="H5" s="73">
        <v>0.84</v>
      </c>
      <c r="I5" s="73">
        <f t="shared" ref="I5:I54" si="2">$H5*E5</f>
        <v>31856.664000000004</v>
      </c>
      <c r="J5" s="73">
        <f t="shared" si="0"/>
        <v>688794.41399999999</v>
      </c>
      <c r="K5" t="s">
        <v>78</v>
      </c>
      <c r="L5" s="32">
        <v>508502291</v>
      </c>
      <c r="M5">
        <f>1-M4</f>
        <v>0.14970000000000006</v>
      </c>
      <c r="N5">
        <f>IF(G5&gt;'31032017'!F6,1,0)</f>
        <v>1</v>
      </c>
      <c r="O5" s="65"/>
      <c r="P5" s="65"/>
    </row>
    <row r="6" spans="2:16" x14ac:dyDescent="0.2">
      <c r="B6" s="70" t="s">
        <v>6</v>
      </c>
      <c r="C6" s="71">
        <v>5193</v>
      </c>
      <c r="D6" s="71">
        <v>5552.5</v>
      </c>
      <c r="E6" s="71">
        <v>12685.8</v>
      </c>
      <c r="F6" s="72">
        <v>526841.31999999995</v>
      </c>
      <c r="G6" s="73">
        <f t="shared" si="1"/>
        <v>41.53</v>
      </c>
      <c r="H6" s="73">
        <v>0.51</v>
      </c>
      <c r="I6" s="73">
        <f t="shared" si="2"/>
        <v>6469.7579999999998</v>
      </c>
      <c r="J6" s="73">
        <f t="shared" si="0"/>
        <v>268689.07319999998</v>
      </c>
      <c r="N6">
        <f>IF(G6&gt;'31032017'!F7,1,0)</f>
        <v>1</v>
      </c>
      <c r="O6" s="65"/>
      <c r="P6" s="65"/>
    </row>
    <row r="7" spans="2:16" x14ac:dyDescent="0.2">
      <c r="B7" s="70" t="s">
        <v>7</v>
      </c>
      <c r="C7" s="71">
        <v>5350.5</v>
      </c>
      <c r="D7" s="71">
        <v>4274.1000000000004</v>
      </c>
      <c r="E7" s="71">
        <v>18317.800000000003</v>
      </c>
      <c r="F7" s="72">
        <v>1106914.25</v>
      </c>
      <c r="G7" s="73">
        <f t="shared" si="1"/>
        <v>60.43</v>
      </c>
      <c r="H7" s="73">
        <v>1.37</v>
      </c>
      <c r="I7" s="73">
        <f t="shared" si="2"/>
        <v>25095.386000000006</v>
      </c>
      <c r="J7" s="73">
        <f t="shared" si="0"/>
        <v>1516472.5225000002</v>
      </c>
      <c r="K7">
        <f>SUMPRODUCT(D4:D54,H4:H54)</f>
        <v>2625363.4344000001</v>
      </c>
      <c r="N7">
        <f>IF(G7&gt;'31032017'!F8,1,0)</f>
        <v>1</v>
      </c>
      <c r="O7" s="65"/>
      <c r="P7" s="65"/>
    </row>
    <row r="8" spans="2:16" x14ac:dyDescent="0.2">
      <c r="B8" s="70" t="s">
        <v>8</v>
      </c>
      <c r="C8" s="71">
        <v>5849.6</v>
      </c>
      <c r="D8" s="71">
        <v>5185.1000000000004</v>
      </c>
      <c r="E8" s="71">
        <v>22351.9</v>
      </c>
      <c r="F8" s="72">
        <v>418803.39</v>
      </c>
      <c r="G8" s="73">
        <f t="shared" si="1"/>
        <v>18.739999999999998</v>
      </c>
      <c r="H8" s="73">
        <v>0.53</v>
      </c>
      <c r="I8" s="73">
        <f t="shared" si="2"/>
        <v>11846.507000000001</v>
      </c>
      <c r="J8" s="73">
        <f t="shared" si="0"/>
        <v>221965.79670000001</v>
      </c>
      <c r="N8">
        <f>IF(G8&gt;'31032017'!F9,1,0)</f>
        <v>1</v>
      </c>
      <c r="O8" s="65"/>
      <c r="P8" s="65"/>
    </row>
    <row r="9" spans="2:16" x14ac:dyDescent="0.2">
      <c r="B9" s="70" t="s">
        <v>9</v>
      </c>
      <c r="C9" s="71">
        <v>15555.3</v>
      </c>
      <c r="D9" s="71">
        <v>13056</v>
      </c>
      <c r="E9" s="71">
        <v>34293.5</v>
      </c>
      <c r="F9" s="72">
        <v>1178311</v>
      </c>
      <c r="G9" s="73">
        <f t="shared" si="1"/>
        <v>34.36</v>
      </c>
      <c r="H9" s="73">
        <v>2.3199999999999998</v>
      </c>
      <c r="I9" s="73">
        <f t="shared" si="2"/>
        <v>79560.92</v>
      </c>
      <c r="J9" s="73">
        <f t="shared" si="0"/>
        <v>2733681.52</v>
      </c>
      <c r="N9">
        <f>IF(G9&gt;'31032017'!F10,1,0)</f>
        <v>1</v>
      </c>
      <c r="O9" s="65"/>
      <c r="P9" s="65"/>
    </row>
    <row r="10" spans="2:16" x14ac:dyDescent="0.2">
      <c r="B10" s="70" t="s">
        <v>10</v>
      </c>
      <c r="C10" s="71">
        <v>10397</v>
      </c>
      <c r="D10" s="71">
        <v>8367.4</v>
      </c>
      <c r="E10" s="71">
        <v>38765.300000000003</v>
      </c>
      <c r="F10" s="72">
        <v>819632.08</v>
      </c>
      <c r="G10" s="73">
        <f t="shared" si="1"/>
        <v>21.14</v>
      </c>
      <c r="H10" s="73">
        <v>1</v>
      </c>
      <c r="I10" s="73">
        <f t="shared" si="2"/>
        <v>38765.300000000003</v>
      </c>
      <c r="J10" s="73">
        <f t="shared" si="0"/>
        <v>819632.08</v>
      </c>
      <c r="N10">
        <f>IF(G10&gt;'31032017'!F11,1,0)</f>
        <v>1</v>
      </c>
      <c r="O10" s="65"/>
      <c r="P10" s="65"/>
    </row>
    <row r="11" spans="2:16" x14ac:dyDescent="0.2">
      <c r="B11" s="70" t="s">
        <v>11</v>
      </c>
      <c r="C11" s="71">
        <v>4236.2</v>
      </c>
      <c r="D11" s="71">
        <v>2033.9</v>
      </c>
      <c r="E11" s="71">
        <v>11629</v>
      </c>
      <c r="F11" s="72">
        <v>327709.09999999998</v>
      </c>
      <c r="G11" s="73">
        <f t="shared" si="1"/>
        <v>28.18</v>
      </c>
      <c r="H11" s="73">
        <v>0.41</v>
      </c>
      <c r="I11" s="73">
        <f t="shared" si="2"/>
        <v>4767.8899999999994</v>
      </c>
      <c r="J11" s="73">
        <f t="shared" si="0"/>
        <v>134360.73099999997</v>
      </c>
      <c r="N11">
        <f>IF(G11&gt;'31032017'!F12,1,0)</f>
        <v>1</v>
      </c>
      <c r="O11" s="65"/>
      <c r="P11" s="65"/>
    </row>
    <row r="12" spans="2:16" x14ac:dyDescent="0.2">
      <c r="B12" s="70" t="s">
        <v>13</v>
      </c>
      <c r="C12" s="71">
        <v>26205</v>
      </c>
      <c r="D12" s="71">
        <v>7445.6</v>
      </c>
      <c r="E12" s="71">
        <v>61633.599999999999</v>
      </c>
      <c r="F12" s="72">
        <v>1037987.44</v>
      </c>
      <c r="G12" s="73">
        <f t="shared" si="1"/>
        <v>16.84</v>
      </c>
      <c r="H12" s="73">
        <v>0.97</v>
      </c>
      <c r="I12" s="73">
        <f t="shared" si="2"/>
        <v>59784.591999999997</v>
      </c>
      <c r="J12" s="73">
        <f t="shared" si="0"/>
        <v>1006847.8167999999</v>
      </c>
      <c r="N12">
        <f>IF(G12&gt;'31032017'!F13,1,0)</f>
        <v>1</v>
      </c>
      <c r="O12" s="65"/>
      <c r="P12" s="65"/>
    </row>
    <row r="13" spans="2:16" x14ac:dyDescent="0.2">
      <c r="B13" s="70" t="s">
        <v>14</v>
      </c>
      <c r="C13" s="71">
        <v>14620</v>
      </c>
      <c r="D13" s="71">
        <v>3673</v>
      </c>
      <c r="E13" s="71">
        <v>27051</v>
      </c>
      <c r="F13" s="72">
        <v>1633137.81</v>
      </c>
      <c r="G13" s="73">
        <f t="shared" si="1"/>
        <v>60.37</v>
      </c>
      <c r="H13" s="73">
        <v>1.45</v>
      </c>
      <c r="I13" s="73">
        <f t="shared" si="2"/>
        <v>39223.949999999997</v>
      </c>
      <c r="J13" s="73">
        <f t="shared" si="0"/>
        <v>2368049.8245000001</v>
      </c>
      <c r="N13">
        <f>IF(G13&gt;'31032017'!F14,1,0)</f>
        <v>1</v>
      </c>
      <c r="O13" s="65"/>
      <c r="P13" s="65"/>
    </row>
    <row r="14" spans="2:16" x14ac:dyDescent="0.2">
      <c r="B14" s="70" t="s">
        <v>15</v>
      </c>
      <c r="C14" s="71">
        <v>7562</v>
      </c>
      <c r="D14" s="71">
        <v>6639</v>
      </c>
      <c r="E14" s="71">
        <v>26547</v>
      </c>
      <c r="F14" s="72">
        <v>701695.13</v>
      </c>
      <c r="G14" s="73">
        <f t="shared" si="1"/>
        <v>26.43</v>
      </c>
      <c r="H14" s="73">
        <v>0.74</v>
      </c>
      <c r="I14" s="73">
        <f t="shared" si="2"/>
        <v>19644.78</v>
      </c>
      <c r="J14" s="73">
        <f t="shared" si="0"/>
        <v>519254.39620000002</v>
      </c>
      <c r="N14">
        <f>IF(G14&gt;'31032017'!F15,1,0)</f>
        <v>1</v>
      </c>
      <c r="O14" s="65"/>
      <c r="P14" s="65"/>
    </row>
    <row r="15" spans="2:16" x14ac:dyDescent="0.2">
      <c r="B15" s="70" t="s">
        <v>16</v>
      </c>
      <c r="C15" s="71">
        <v>3787.2</v>
      </c>
      <c r="D15" s="71">
        <v>3026.1</v>
      </c>
      <c r="E15" s="71">
        <v>16650.099999999999</v>
      </c>
      <c r="F15" s="72">
        <v>675761.23</v>
      </c>
      <c r="G15" s="73">
        <f t="shared" si="1"/>
        <v>40.590000000000003</v>
      </c>
      <c r="H15" s="73">
        <v>0.57999999999999996</v>
      </c>
      <c r="I15" s="73">
        <f t="shared" si="2"/>
        <v>9657.0579999999991</v>
      </c>
      <c r="J15" s="73">
        <f t="shared" si="0"/>
        <v>391941.51339999994</v>
      </c>
      <c r="N15">
        <f>IF(G15&gt;'31032017'!F16,1,0)</f>
        <v>0</v>
      </c>
      <c r="O15" s="65"/>
      <c r="P15" s="65"/>
    </row>
    <row r="16" spans="2:16" x14ac:dyDescent="0.2">
      <c r="B16" s="70" t="s">
        <v>17</v>
      </c>
      <c r="C16" s="71">
        <v>3390.6</v>
      </c>
      <c r="D16" s="71">
        <v>4088.2</v>
      </c>
      <c r="E16" s="71">
        <v>10761.900000000001</v>
      </c>
      <c r="F16" s="72">
        <v>458690.76</v>
      </c>
      <c r="G16" s="73">
        <f t="shared" si="1"/>
        <v>42.62</v>
      </c>
      <c r="H16" s="73">
        <v>0.75</v>
      </c>
      <c r="I16" s="73">
        <f t="shared" si="2"/>
        <v>8071.4250000000011</v>
      </c>
      <c r="J16" s="73">
        <f t="shared" si="0"/>
        <v>344018.07</v>
      </c>
      <c r="N16">
        <f>IF(G16&gt;'31032017'!F17,1,0)</f>
        <v>1</v>
      </c>
      <c r="O16" s="65"/>
      <c r="P16" s="65"/>
    </row>
    <row r="17" spans="2:16" x14ac:dyDescent="0.2">
      <c r="B17" s="70" t="s">
        <v>18</v>
      </c>
      <c r="C17" s="71">
        <v>30652.799999999999</v>
      </c>
      <c r="D17" s="71">
        <v>23512.1</v>
      </c>
      <c r="E17" s="71">
        <v>62009.9</v>
      </c>
      <c r="F17" s="72">
        <v>1479846.35</v>
      </c>
      <c r="G17" s="73">
        <f t="shared" si="1"/>
        <v>23.86</v>
      </c>
      <c r="H17" s="73">
        <v>0.85</v>
      </c>
      <c r="I17" s="73">
        <f t="shared" si="2"/>
        <v>52708.415000000001</v>
      </c>
      <c r="J17" s="73">
        <f t="shared" si="0"/>
        <v>1257869.3975</v>
      </c>
      <c r="N17">
        <f>IF(G17&gt;'31032017'!F18,1,0)</f>
        <v>1</v>
      </c>
      <c r="O17" s="65"/>
      <c r="P17" s="65"/>
    </row>
    <row r="18" spans="2:16" x14ac:dyDescent="0.2">
      <c r="B18" s="70" t="s">
        <v>19</v>
      </c>
      <c r="C18" s="71">
        <v>1535</v>
      </c>
      <c r="D18" s="71">
        <v>666</v>
      </c>
      <c r="E18" s="71">
        <v>12054</v>
      </c>
      <c r="F18" s="72">
        <v>331956.49</v>
      </c>
      <c r="G18" s="73">
        <f t="shared" si="1"/>
        <v>27.54</v>
      </c>
      <c r="H18" s="73">
        <v>0.76</v>
      </c>
      <c r="I18" s="73">
        <f t="shared" si="2"/>
        <v>9161.0400000000009</v>
      </c>
      <c r="J18" s="73">
        <f t="shared" si="0"/>
        <v>252286.93239999999</v>
      </c>
      <c r="N18">
        <f>IF(G18&gt;'31032017'!F19,1,0)</f>
        <v>0</v>
      </c>
      <c r="O18" s="65"/>
      <c r="P18" s="65"/>
    </row>
    <row r="19" spans="2:16" x14ac:dyDescent="0.2">
      <c r="B19" s="70" t="s">
        <v>20</v>
      </c>
      <c r="C19" s="71">
        <v>3762.9</v>
      </c>
      <c r="D19" s="71">
        <v>4596.2</v>
      </c>
      <c r="E19" s="71">
        <v>17504.099999999999</v>
      </c>
      <c r="F19" s="72">
        <v>827396.03</v>
      </c>
      <c r="G19" s="73">
        <f t="shared" si="1"/>
        <v>47.27</v>
      </c>
      <c r="H19" s="73">
        <v>1.05</v>
      </c>
      <c r="I19" s="73">
        <f t="shared" si="2"/>
        <v>18379.305</v>
      </c>
      <c r="J19" s="73">
        <f t="shared" si="0"/>
        <v>868765.83150000009</v>
      </c>
      <c r="N19">
        <f>IF(G19&gt;'31032017'!F20,1,0)</f>
        <v>1</v>
      </c>
      <c r="O19" s="65"/>
      <c r="P19" s="65"/>
    </row>
    <row r="20" spans="2:16" x14ac:dyDescent="0.2">
      <c r="B20" s="70" t="s">
        <v>21</v>
      </c>
      <c r="C20" s="71">
        <v>13351.8</v>
      </c>
      <c r="D20" s="71">
        <v>10256.4</v>
      </c>
      <c r="E20" s="71">
        <v>31933.699999999997</v>
      </c>
      <c r="F20" s="72">
        <v>629587.62</v>
      </c>
      <c r="G20" s="73">
        <f t="shared" si="1"/>
        <v>19.72</v>
      </c>
      <c r="H20" s="73">
        <v>0.64</v>
      </c>
      <c r="I20" s="73">
        <f t="shared" si="2"/>
        <v>20437.567999999999</v>
      </c>
      <c r="J20" s="73">
        <f t="shared" si="0"/>
        <v>402936.07679999998</v>
      </c>
      <c r="N20">
        <f>IF(G20&gt;'31032017'!F21,1,0)</f>
        <v>0</v>
      </c>
      <c r="O20" s="65"/>
      <c r="P20" s="65"/>
    </row>
    <row r="21" spans="2:16" x14ac:dyDescent="0.2">
      <c r="B21" s="70" t="s">
        <v>23</v>
      </c>
      <c r="C21" s="71">
        <v>20560</v>
      </c>
      <c r="D21" s="71">
        <v>22110</v>
      </c>
      <c r="E21" s="71">
        <v>87616.4</v>
      </c>
      <c r="F21" s="72">
        <v>1196935.6000000001</v>
      </c>
      <c r="G21" s="73">
        <f t="shared" si="1"/>
        <v>13.66</v>
      </c>
      <c r="H21" s="73">
        <v>1.34</v>
      </c>
      <c r="I21" s="73">
        <f t="shared" si="2"/>
        <v>117405.976</v>
      </c>
      <c r="J21" s="73">
        <f t="shared" si="0"/>
        <v>1603893.7040000001</v>
      </c>
      <c r="N21">
        <f>IF(G21&gt;'31032017'!F22,1,0)</f>
        <v>0</v>
      </c>
      <c r="O21" s="65"/>
      <c r="P21" s="65"/>
    </row>
    <row r="22" spans="2:16" x14ac:dyDescent="0.2">
      <c r="B22" s="70" t="s">
        <v>24</v>
      </c>
      <c r="C22" s="71">
        <v>32389.1</v>
      </c>
      <c r="D22" s="71">
        <v>38938.400000000001</v>
      </c>
      <c r="E22" s="71">
        <v>152045.9</v>
      </c>
      <c r="F22" s="72">
        <v>4525878.0599999996</v>
      </c>
      <c r="G22" s="73">
        <f t="shared" si="1"/>
        <v>29.77</v>
      </c>
      <c r="H22" s="73">
        <v>9.49</v>
      </c>
      <c r="I22" s="73">
        <f t="shared" si="2"/>
        <v>1442915.591</v>
      </c>
      <c r="J22" s="73">
        <f t="shared" si="0"/>
        <v>42950582.789399996</v>
      </c>
      <c r="N22">
        <f>IF(G22&gt;'31032017'!F23,1,0)</f>
        <v>1</v>
      </c>
      <c r="O22" s="65"/>
      <c r="P22" s="65"/>
    </row>
    <row r="23" spans="2:16" x14ac:dyDescent="0.2">
      <c r="B23" s="70" t="s">
        <v>25</v>
      </c>
      <c r="C23" s="71">
        <v>8830.9</v>
      </c>
      <c r="D23" s="71">
        <v>9140.4</v>
      </c>
      <c r="E23" s="71">
        <v>34080.6</v>
      </c>
      <c r="F23" s="72">
        <v>789920.81</v>
      </c>
      <c r="G23" s="73">
        <f t="shared" si="1"/>
        <v>23.18</v>
      </c>
      <c r="H23" s="73">
        <v>1.25</v>
      </c>
      <c r="I23" s="73">
        <f t="shared" si="2"/>
        <v>42600.75</v>
      </c>
      <c r="J23" s="73">
        <f t="shared" si="0"/>
        <v>987401.01250000007</v>
      </c>
      <c r="N23">
        <f>IF(G23&gt;'31032017'!F24,1,0)</f>
        <v>0</v>
      </c>
      <c r="O23" s="65"/>
      <c r="P23" s="65"/>
    </row>
    <row r="24" spans="2:16" x14ac:dyDescent="0.2">
      <c r="B24" s="70" t="s">
        <v>26</v>
      </c>
      <c r="C24" s="71">
        <v>2940.7</v>
      </c>
      <c r="D24" s="71">
        <v>2895.1</v>
      </c>
      <c r="E24" s="71">
        <v>15523.300000000001</v>
      </c>
      <c r="F24" s="72">
        <v>514044.74</v>
      </c>
      <c r="G24" s="73">
        <f t="shared" si="1"/>
        <v>33.11</v>
      </c>
      <c r="H24" s="73">
        <v>0.84</v>
      </c>
      <c r="I24" s="73">
        <f t="shared" si="2"/>
        <v>13039.572</v>
      </c>
      <c r="J24" s="73">
        <f t="shared" si="0"/>
        <v>431797.58159999998</v>
      </c>
      <c r="N24">
        <f>IF(G24&gt;'31032017'!F25,1,0)</f>
        <v>1</v>
      </c>
      <c r="O24" s="65"/>
      <c r="P24" s="65"/>
    </row>
    <row r="25" spans="2:16" x14ac:dyDescent="0.2">
      <c r="B25" s="70" t="s">
        <v>27</v>
      </c>
      <c r="C25" s="71">
        <v>11740</v>
      </c>
      <c r="D25" s="71">
        <v>12830</v>
      </c>
      <c r="E25" s="71">
        <v>45996</v>
      </c>
      <c r="F25" s="72">
        <v>2497846.1800000002</v>
      </c>
      <c r="G25" s="73">
        <f t="shared" si="1"/>
        <v>54.31</v>
      </c>
      <c r="H25" s="73">
        <v>2.17</v>
      </c>
      <c r="I25" s="73">
        <f t="shared" si="2"/>
        <v>99811.319999999992</v>
      </c>
      <c r="J25" s="73">
        <f t="shared" si="0"/>
        <v>5420326.2105999999</v>
      </c>
      <c r="N25">
        <f>IF(G25&gt;'31032017'!F26,1,0)</f>
        <v>1</v>
      </c>
      <c r="O25" s="65"/>
      <c r="P25" s="65"/>
    </row>
    <row r="26" spans="2:16" x14ac:dyDescent="0.2">
      <c r="B26" s="70" t="s">
        <v>28</v>
      </c>
      <c r="C26" s="71">
        <v>27969.200000000001</v>
      </c>
      <c r="D26" s="71">
        <v>27338.7</v>
      </c>
      <c r="E26" s="71">
        <v>109880.7</v>
      </c>
      <c r="F26" s="72">
        <v>2731149.53</v>
      </c>
      <c r="G26" s="73">
        <f t="shared" si="1"/>
        <v>24.86</v>
      </c>
      <c r="H26" s="73">
        <v>7.46</v>
      </c>
      <c r="I26" s="73">
        <f t="shared" si="2"/>
        <v>819710.022</v>
      </c>
      <c r="J26" s="73">
        <f t="shared" si="0"/>
        <v>20374375.493799999</v>
      </c>
      <c r="N26">
        <f>IF(G26&gt;'31032017'!F27,1,0)</f>
        <v>0</v>
      </c>
      <c r="O26" s="65"/>
      <c r="P26" s="65"/>
    </row>
    <row r="27" spans="2:16" x14ac:dyDescent="0.2">
      <c r="B27" s="70" t="s">
        <v>29</v>
      </c>
      <c r="C27" s="71">
        <v>25158.5</v>
      </c>
      <c r="D27" s="71">
        <v>26047.3</v>
      </c>
      <c r="E27" s="71">
        <v>102772.6</v>
      </c>
      <c r="F27" s="72">
        <v>1871767.14</v>
      </c>
      <c r="G27" s="73">
        <f t="shared" si="1"/>
        <v>18.21</v>
      </c>
      <c r="H27" s="73">
        <v>5.09</v>
      </c>
      <c r="I27" s="73">
        <f t="shared" si="2"/>
        <v>523112.53400000004</v>
      </c>
      <c r="J27" s="73">
        <f t="shared" si="0"/>
        <v>9527294.7425999995</v>
      </c>
      <c r="N27">
        <f>IF(G27&gt;'31032017'!F28,1,0)</f>
        <v>0</v>
      </c>
      <c r="O27" s="65"/>
      <c r="P27" s="65"/>
    </row>
    <row r="28" spans="2:16" x14ac:dyDescent="0.2">
      <c r="B28" s="70" t="s">
        <v>30</v>
      </c>
      <c r="C28" s="71">
        <v>23846.7</v>
      </c>
      <c r="D28" s="71">
        <v>25605</v>
      </c>
      <c r="E28" s="71">
        <v>103767.3</v>
      </c>
      <c r="F28" s="72">
        <v>3302136.34</v>
      </c>
      <c r="G28" s="73">
        <f t="shared" si="1"/>
        <v>31.82</v>
      </c>
      <c r="H28" s="73">
        <v>6.37</v>
      </c>
      <c r="I28" s="73">
        <f t="shared" si="2"/>
        <v>660997.701</v>
      </c>
      <c r="J28" s="73">
        <f t="shared" si="0"/>
        <v>21034608.485799998</v>
      </c>
      <c r="N28">
        <f>IF(G28&gt;'31032017'!F29,1,0)</f>
        <v>1</v>
      </c>
      <c r="O28" s="65"/>
      <c r="P28" s="65"/>
    </row>
    <row r="29" spans="2:16" x14ac:dyDescent="0.2">
      <c r="B29" s="70" t="s">
        <v>99</v>
      </c>
      <c r="C29" s="71">
        <v>6300.6</v>
      </c>
      <c r="D29" s="71">
        <v>7882.2</v>
      </c>
      <c r="E29" s="71">
        <v>30645.5</v>
      </c>
      <c r="F29" s="72">
        <v>498838.81</v>
      </c>
      <c r="G29" s="73">
        <f t="shared" si="1"/>
        <v>16.28</v>
      </c>
      <c r="H29" s="73">
        <v>0.99</v>
      </c>
      <c r="I29" s="73">
        <f t="shared" si="2"/>
        <v>30339.044999999998</v>
      </c>
      <c r="J29" s="73">
        <f t="shared" si="0"/>
        <v>493850.42190000002</v>
      </c>
      <c r="N29">
        <f>IF(G29&gt;'31032017'!F30,1,0)</f>
        <v>0</v>
      </c>
      <c r="O29" s="65"/>
      <c r="P29" s="65"/>
    </row>
    <row r="30" spans="2:16" x14ac:dyDescent="0.2">
      <c r="B30" s="70" t="s">
        <v>100</v>
      </c>
      <c r="C30" s="71">
        <v>82689.8</v>
      </c>
      <c r="D30" s="71">
        <v>45485.1</v>
      </c>
      <c r="E30" s="71">
        <v>153859.29999999999</v>
      </c>
      <c r="F30" s="72">
        <v>2036323.75</v>
      </c>
      <c r="G30" s="73">
        <f t="shared" si="1"/>
        <v>13.23</v>
      </c>
      <c r="H30" s="73">
        <v>0.98</v>
      </c>
      <c r="I30" s="73">
        <f t="shared" si="2"/>
        <v>150782.11399999997</v>
      </c>
      <c r="J30" s="73">
        <f t="shared" si="0"/>
        <v>1995597.2749999999</v>
      </c>
      <c r="N30">
        <f>IF(G30&gt;'31032017'!F31,1,0)</f>
        <v>0</v>
      </c>
      <c r="O30" s="65"/>
      <c r="P30" s="65"/>
    </row>
    <row r="31" spans="2:16" x14ac:dyDescent="0.2">
      <c r="B31" s="70" t="s">
        <v>32</v>
      </c>
      <c r="C31" s="71">
        <v>6613.8</v>
      </c>
      <c r="D31" s="71">
        <v>8365.5</v>
      </c>
      <c r="E31" s="71">
        <v>30430.6</v>
      </c>
      <c r="F31" s="72">
        <v>972247.5</v>
      </c>
      <c r="G31" s="73">
        <f t="shared" si="1"/>
        <v>31.95</v>
      </c>
      <c r="H31" s="73">
        <v>2.17</v>
      </c>
      <c r="I31" s="73">
        <f t="shared" si="2"/>
        <v>66034.402000000002</v>
      </c>
      <c r="J31" s="73">
        <f t="shared" si="0"/>
        <v>2109777.0749999997</v>
      </c>
      <c r="N31">
        <f>IF(G31&gt;'31032017'!F32,1,0)</f>
        <v>1</v>
      </c>
      <c r="O31" s="65"/>
      <c r="P31" s="65"/>
    </row>
    <row r="32" spans="2:16" x14ac:dyDescent="0.2">
      <c r="B32" s="70" t="s">
        <v>33</v>
      </c>
      <c r="C32" s="71">
        <v>34360</v>
      </c>
      <c r="D32" s="71">
        <v>34830</v>
      </c>
      <c r="E32" s="71">
        <v>144000</v>
      </c>
      <c r="F32" s="72">
        <v>2252039.4</v>
      </c>
      <c r="G32" s="73">
        <f t="shared" si="1"/>
        <v>15.64</v>
      </c>
      <c r="H32" s="73">
        <v>5.3</v>
      </c>
      <c r="I32" s="73">
        <f t="shared" si="2"/>
        <v>763200</v>
      </c>
      <c r="J32" s="73">
        <f t="shared" si="0"/>
        <v>11935808.819999998</v>
      </c>
      <c r="N32">
        <f>IF(G32&gt;'31032017'!F33,1,0)</f>
        <v>0</v>
      </c>
      <c r="O32" s="65"/>
      <c r="P32" s="65"/>
    </row>
    <row r="33" spans="2:16" x14ac:dyDescent="0.2">
      <c r="B33" s="70" t="s">
        <v>34</v>
      </c>
      <c r="C33" s="71">
        <v>10671</v>
      </c>
      <c r="D33" s="71">
        <v>13468.2</v>
      </c>
      <c r="E33" s="71">
        <v>52201.5</v>
      </c>
      <c r="F33" s="72">
        <v>1870304.29</v>
      </c>
      <c r="G33" s="73">
        <f t="shared" si="1"/>
        <v>35.83</v>
      </c>
      <c r="H33" s="73">
        <v>3.26</v>
      </c>
      <c r="I33" s="73">
        <f t="shared" si="2"/>
        <v>170176.88999999998</v>
      </c>
      <c r="J33" s="73">
        <f t="shared" si="0"/>
        <v>6097191.9853999997</v>
      </c>
      <c r="N33">
        <f>IF(G33&gt;'31032017'!F34,1,0)</f>
        <v>1</v>
      </c>
      <c r="O33" s="65"/>
      <c r="P33" s="65"/>
    </row>
    <row r="34" spans="2:16" x14ac:dyDescent="0.2">
      <c r="B34" s="70" t="s">
        <v>35</v>
      </c>
      <c r="C34" s="71">
        <v>6096</v>
      </c>
      <c r="D34" s="71">
        <v>8925.4</v>
      </c>
      <c r="E34" s="71">
        <v>63241.799999999996</v>
      </c>
      <c r="F34" s="72">
        <v>1605787.45</v>
      </c>
      <c r="G34" s="73">
        <f t="shared" si="1"/>
        <v>25.39</v>
      </c>
      <c r="H34" s="73">
        <v>3.86</v>
      </c>
      <c r="I34" s="73">
        <f t="shared" si="2"/>
        <v>244113.34799999997</v>
      </c>
      <c r="J34" s="73">
        <f t="shared" si="0"/>
        <v>6198339.557</v>
      </c>
      <c r="N34">
        <f>IF(G34&gt;'31032017'!F35,1,0)</f>
        <v>0</v>
      </c>
      <c r="O34" s="65"/>
      <c r="P34" s="65"/>
    </row>
    <row r="35" spans="2:16" x14ac:dyDescent="0.2">
      <c r="B35" s="70" t="s">
        <v>36</v>
      </c>
      <c r="C35" s="71">
        <v>8819.5</v>
      </c>
      <c r="D35" s="71">
        <v>3580.6</v>
      </c>
      <c r="E35" s="71">
        <v>20335.699999999997</v>
      </c>
      <c r="F35" s="72">
        <v>436941.79</v>
      </c>
      <c r="G35" s="73">
        <f t="shared" si="1"/>
        <v>21.49</v>
      </c>
      <c r="H35" s="73">
        <v>0.65</v>
      </c>
      <c r="I35" s="73">
        <f t="shared" si="2"/>
        <v>13218.204999999998</v>
      </c>
      <c r="J35" s="73">
        <f t="shared" si="0"/>
        <v>284012.16350000002</v>
      </c>
      <c r="N35">
        <f>IF(G35&gt;'31032017'!F36,1,0)</f>
        <v>0</v>
      </c>
      <c r="O35" s="65"/>
      <c r="P35" s="65"/>
    </row>
    <row r="36" spans="2:16" x14ac:dyDescent="0.2">
      <c r="B36" s="70" t="s">
        <v>37</v>
      </c>
      <c r="C36" s="71">
        <v>9549.5</v>
      </c>
      <c r="D36" s="71">
        <v>7659.6</v>
      </c>
      <c r="E36" s="71">
        <v>37666.6</v>
      </c>
      <c r="F36" s="72">
        <v>842030.47</v>
      </c>
      <c r="G36" s="73">
        <f t="shared" si="1"/>
        <v>22.35</v>
      </c>
      <c r="H36" s="73">
        <v>1.72</v>
      </c>
      <c r="I36" s="73">
        <f t="shared" si="2"/>
        <v>64786.551999999996</v>
      </c>
      <c r="J36" s="73">
        <f t="shared" si="0"/>
        <v>1448292.4083999998</v>
      </c>
      <c r="N36">
        <f>IF(G36&gt;'31032017'!F37,1,0)</f>
        <v>1</v>
      </c>
      <c r="O36" s="65"/>
      <c r="P36" s="65"/>
    </row>
    <row r="37" spans="2:16" x14ac:dyDescent="0.2">
      <c r="B37" s="70" t="s">
        <v>38</v>
      </c>
      <c r="C37" s="71">
        <v>14909</v>
      </c>
      <c r="D37" s="71">
        <v>15564</v>
      </c>
      <c r="E37" s="71">
        <v>74094</v>
      </c>
      <c r="F37" s="72">
        <v>2299690.1800000002</v>
      </c>
      <c r="G37" s="73">
        <f t="shared" si="1"/>
        <v>31.04</v>
      </c>
      <c r="H37" s="73">
        <v>2.7</v>
      </c>
      <c r="I37" s="73">
        <f t="shared" si="2"/>
        <v>200053.80000000002</v>
      </c>
      <c r="J37" s="73">
        <f t="shared" si="0"/>
        <v>6209163.4860000005</v>
      </c>
      <c r="N37">
        <f>IF(G37&gt;'31032017'!F38,1,0)</f>
        <v>1</v>
      </c>
      <c r="O37" s="65"/>
      <c r="P37" s="65"/>
    </row>
    <row r="38" spans="2:16" x14ac:dyDescent="0.2">
      <c r="B38" s="70" t="s">
        <v>39</v>
      </c>
      <c r="C38" s="71">
        <v>23386.1</v>
      </c>
      <c r="D38" s="71">
        <v>26181.7</v>
      </c>
      <c r="E38" s="71">
        <v>96628</v>
      </c>
      <c r="F38" s="72">
        <v>1416776.92</v>
      </c>
      <c r="G38" s="73">
        <f t="shared" si="1"/>
        <v>14.66</v>
      </c>
      <c r="H38" s="73">
        <v>1.07</v>
      </c>
      <c r="I38" s="73">
        <f t="shared" si="2"/>
        <v>103391.96</v>
      </c>
      <c r="J38" s="73">
        <f t="shared" si="0"/>
        <v>1515951.3044</v>
      </c>
      <c r="N38">
        <f>IF(G38&gt;'31032017'!F39,1,0)</f>
        <v>0</v>
      </c>
      <c r="O38" s="65"/>
      <c r="P38" s="65"/>
    </row>
    <row r="39" spans="2:16" x14ac:dyDescent="0.2">
      <c r="B39" s="70" t="s">
        <v>40</v>
      </c>
      <c r="C39" s="71">
        <v>42325.4</v>
      </c>
      <c r="D39" s="71">
        <v>38847.300000000003</v>
      </c>
      <c r="E39" s="71">
        <v>175521.59999999998</v>
      </c>
      <c r="F39" s="72">
        <v>2075454.96</v>
      </c>
      <c r="G39" s="73">
        <f t="shared" si="1"/>
        <v>11.82</v>
      </c>
      <c r="H39" s="73">
        <v>1.26</v>
      </c>
      <c r="I39" s="73">
        <f t="shared" si="2"/>
        <v>221157.21599999999</v>
      </c>
      <c r="J39" s="73">
        <f t="shared" si="0"/>
        <v>2615073.2495999997</v>
      </c>
      <c r="N39">
        <f>IF(G39&gt;'31032017'!F40,1,0)</f>
        <v>0</v>
      </c>
      <c r="O39" s="65"/>
      <c r="P39" s="65"/>
    </row>
    <row r="40" spans="2:16" x14ac:dyDescent="0.2">
      <c r="B40" s="70" t="s">
        <v>41</v>
      </c>
      <c r="C40" s="71">
        <v>18017.7</v>
      </c>
      <c r="D40" s="71">
        <v>20524.099999999999</v>
      </c>
      <c r="E40" s="71">
        <v>77707.899999999994</v>
      </c>
      <c r="F40" s="72">
        <v>1164551.8600000001</v>
      </c>
      <c r="G40" s="73">
        <f t="shared" si="1"/>
        <v>14.99</v>
      </c>
      <c r="H40" s="73">
        <v>1.29</v>
      </c>
      <c r="I40" s="73">
        <f t="shared" si="2"/>
        <v>100243.19099999999</v>
      </c>
      <c r="J40" s="73">
        <f t="shared" si="0"/>
        <v>1502271.8994000002</v>
      </c>
      <c r="N40">
        <f>IF(G40&gt;'31032017'!F41,1,0)</f>
        <v>1</v>
      </c>
      <c r="O40" s="65"/>
      <c r="P40" s="65"/>
    </row>
    <row r="41" spans="2:16" x14ac:dyDescent="0.2">
      <c r="B41" s="70" t="s">
        <v>42</v>
      </c>
      <c r="C41" s="71">
        <v>71130</v>
      </c>
      <c r="D41" s="71">
        <v>91080</v>
      </c>
      <c r="E41" s="71">
        <v>318930</v>
      </c>
      <c r="F41" s="72">
        <v>5115567.59</v>
      </c>
      <c r="G41" s="73">
        <f t="shared" si="1"/>
        <v>16.04</v>
      </c>
      <c r="H41" s="73">
        <v>7.03</v>
      </c>
      <c r="I41" s="73">
        <f t="shared" si="2"/>
        <v>2242077.9</v>
      </c>
      <c r="J41" s="73">
        <f t="shared" si="0"/>
        <v>35962440.157700002</v>
      </c>
      <c r="N41">
        <f>IF(G41&gt;'31032017'!F42,1,0)</f>
        <v>1</v>
      </c>
      <c r="O41" s="65"/>
      <c r="P41" s="65"/>
    </row>
    <row r="42" spans="2:16" x14ac:dyDescent="0.2">
      <c r="B42" s="70" t="s">
        <v>43</v>
      </c>
      <c r="C42" s="71">
        <v>10460</v>
      </c>
      <c r="D42" s="71">
        <v>30318.799999999999</v>
      </c>
      <c r="E42" s="71">
        <v>22271.1</v>
      </c>
      <c r="F42" s="72">
        <v>2400789.02</v>
      </c>
      <c r="G42" s="73">
        <f t="shared" si="1"/>
        <v>107.8</v>
      </c>
      <c r="H42" s="73">
        <v>3.04</v>
      </c>
      <c r="I42" s="73">
        <f t="shared" si="2"/>
        <v>67704.144</v>
      </c>
      <c r="J42" s="73">
        <f t="shared" si="0"/>
        <v>7298398.6207999997</v>
      </c>
      <c r="N42">
        <f>IF(G42&gt;'31032017'!F43,1,0)</f>
        <v>1</v>
      </c>
      <c r="O42" s="65"/>
      <c r="P42" s="65"/>
    </row>
    <row r="43" spans="2:16" x14ac:dyDescent="0.2">
      <c r="B43" s="70" t="s">
        <v>44</v>
      </c>
      <c r="C43" s="71">
        <v>20337.099999999999</v>
      </c>
      <c r="D43" s="71">
        <v>-4249.2</v>
      </c>
      <c r="E43" s="71">
        <v>45057.500000000007</v>
      </c>
      <c r="F43" s="72">
        <v>1132832.79</v>
      </c>
      <c r="G43" s="73">
        <f t="shared" si="1"/>
        <v>25.14</v>
      </c>
      <c r="H43" s="73">
        <v>1.54</v>
      </c>
      <c r="I43" s="73">
        <f t="shared" si="2"/>
        <v>69388.550000000017</v>
      </c>
      <c r="J43" s="73">
        <f t="shared" si="0"/>
        <v>1744562.4966000002</v>
      </c>
      <c r="N43">
        <f>IF(G43&gt;'31032017'!F44,1,0)</f>
        <v>0</v>
      </c>
      <c r="O43" s="65"/>
      <c r="P43" s="65"/>
    </row>
    <row r="44" spans="2:16" x14ac:dyDescent="0.2">
      <c r="B44" s="70" t="s">
        <v>45</v>
      </c>
      <c r="C44" s="71">
        <v>63170</v>
      </c>
      <c r="D44" s="71">
        <v>59450</v>
      </c>
      <c r="E44" s="71">
        <v>259170</v>
      </c>
      <c r="F44" s="72">
        <v>4726902.49</v>
      </c>
      <c r="G44" s="73">
        <f t="shared" si="1"/>
        <v>18.239999999999998</v>
      </c>
      <c r="H44" s="73">
        <v>3.48</v>
      </c>
      <c r="I44" s="73">
        <f t="shared" si="2"/>
        <v>901911.6</v>
      </c>
      <c r="J44" s="73">
        <f t="shared" si="0"/>
        <v>16449620.665200001</v>
      </c>
      <c r="N44">
        <f>IF(G44&gt;'31032017'!F45,1,0)</f>
        <v>1</v>
      </c>
      <c r="O44" s="65"/>
      <c r="P44" s="65"/>
    </row>
    <row r="45" spans="2:16" x14ac:dyDescent="0.2">
      <c r="B45" s="70" t="s">
        <v>101</v>
      </c>
      <c r="C45" s="71">
        <v>3347.86</v>
      </c>
      <c r="D45" s="71">
        <v>4763.84</v>
      </c>
      <c r="E45" s="71">
        <v>12575.16</v>
      </c>
      <c r="F45" s="72">
        <v>115201.2</v>
      </c>
      <c r="G45" s="73">
        <f t="shared" si="1"/>
        <v>9.16</v>
      </c>
      <c r="H45" s="73">
        <v>0.35</v>
      </c>
      <c r="I45" s="73">
        <f t="shared" si="2"/>
        <v>4401.3059999999996</v>
      </c>
      <c r="J45" s="73">
        <f t="shared" si="0"/>
        <v>40320.42</v>
      </c>
      <c r="N45">
        <f>IF(G45&gt;'31032017'!F46,1,0)</f>
        <v>0</v>
      </c>
      <c r="O45" s="65"/>
      <c r="P45" s="65"/>
    </row>
    <row r="46" spans="2:16" x14ac:dyDescent="0.2">
      <c r="B46" s="70" t="s">
        <v>47</v>
      </c>
      <c r="C46" s="71">
        <v>19015.939999999999</v>
      </c>
      <c r="D46" s="71">
        <v>27058.76</v>
      </c>
      <c r="E46" s="71">
        <v>71427.239999999991</v>
      </c>
      <c r="F46" s="72">
        <v>1084271.52</v>
      </c>
      <c r="G46" s="73">
        <f t="shared" si="1"/>
        <v>15.18</v>
      </c>
      <c r="H46" s="73">
        <v>2.19</v>
      </c>
      <c r="I46" s="73">
        <f t="shared" si="2"/>
        <v>156425.65559999997</v>
      </c>
      <c r="J46" s="73">
        <f t="shared" si="0"/>
        <v>2374554.6288000001</v>
      </c>
      <c r="L46">
        <v>31822.6</v>
      </c>
      <c r="M46">
        <v>84002.4</v>
      </c>
      <c r="N46">
        <f>IF(G46&gt;'31032017'!F47,1,0)</f>
        <v>0</v>
      </c>
      <c r="O46" s="65"/>
      <c r="P46" s="65"/>
    </row>
    <row r="47" spans="2:16" x14ac:dyDescent="0.2">
      <c r="B47" s="70" t="s">
        <v>48</v>
      </c>
      <c r="C47" s="71">
        <v>724.9</v>
      </c>
      <c r="D47" s="71">
        <v>2208.6999999999998</v>
      </c>
      <c r="E47" s="71">
        <v>6729.9</v>
      </c>
      <c r="F47" s="72">
        <v>215097.11</v>
      </c>
      <c r="G47" s="73">
        <f t="shared" si="1"/>
        <v>31.96</v>
      </c>
      <c r="H47" s="73">
        <v>0.39</v>
      </c>
      <c r="I47" s="73">
        <f t="shared" si="2"/>
        <v>2624.6610000000001</v>
      </c>
      <c r="J47" s="73">
        <f t="shared" si="0"/>
        <v>83887.872900000002</v>
      </c>
      <c r="N47">
        <f>IF(G47&gt;'31032017'!F48,1,0)</f>
        <v>1</v>
      </c>
      <c r="O47" s="65"/>
      <c r="P47" s="65"/>
    </row>
    <row r="48" spans="2:16" x14ac:dyDescent="0.2">
      <c r="B48" s="70" t="s">
        <v>49</v>
      </c>
      <c r="C48" s="71">
        <v>-32066.799999999999</v>
      </c>
      <c r="D48" s="71">
        <v>9062.7000000000007</v>
      </c>
      <c r="E48" s="71">
        <v>-1278.5</v>
      </c>
      <c r="F48" s="72">
        <v>604581.89</v>
      </c>
      <c r="G48" s="73">
        <f t="shared" si="1"/>
        <v>-472.88</v>
      </c>
      <c r="H48" s="73">
        <v>1</v>
      </c>
      <c r="I48" s="73">
        <f t="shared" si="2"/>
        <v>-1278.5</v>
      </c>
      <c r="J48" s="73">
        <f t="shared" si="0"/>
        <v>604581.89</v>
      </c>
      <c r="N48">
        <f>IF(G48&gt;'31032017'!F49,1,0)</f>
        <v>0</v>
      </c>
      <c r="O48" s="65"/>
      <c r="P48" s="65"/>
    </row>
    <row r="49" spans="2:16" x14ac:dyDescent="0.2">
      <c r="B49" s="70" t="s">
        <v>50</v>
      </c>
      <c r="C49" s="71">
        <v>7965.4</v>
      </c>
      <c r="D49" s="71">
        <v>7917.9</v>
      </c>
      <c r="E49" s="71">
        <v>28710.700000000004</v>
      </c>
      <c r="F49" s="72">
        <v>391577.92</v>
      </c>
      <c r="G49" s="73">
        <f t="shared" si="1"/>
        <v>13.64</v>
      </c>
      <c r="H49" s="73">
        <v>0.63</v>
      </c>
      <c r="I49" s="73">
        <f t="shared" si="2"/>
        <v>18087.741000000002</v>
      </c>
      <c r="J49" s="73">
        <f t="shared" si="0"/>
        <v>246694.08959999998</v>
      </c>
      <c r="N49">
        <f>IF(G49&gt;'31032017'!F50,1,0)</f>
        <v>1</v>
      </c>
      <c r="O49" s="65"/>
      <c r="P49" s="65"/>
    </row>
    <row r="50" spans="2:16" x14ac:dyDescent="0.2">
      <c r="B50" s="70" t="s">
        <v>51</v>
      </c>
      <c r="C50" s="71">
        <v>7801.1</v>
      </c>
      <c r="D50" s="71">
        <v>8969.9</v>
      </c>
      <c r="E50" s="71">
        <v>28318</v>
      </c>
      <c r="F50" s="72">
        <v>1088540.92</v>
      </c>
      <c r="G50" s="73">
        <f t="shared" si="1"/>
        <v>38.44</v>
      </c>
      <c r="H50" s="73">
        <v>1.1100000000000001</v>
      </c>
      <c r="I50" s="73">
        <f t="shared" si="2"/>
        <v>31432.980000000003</v>
      </c>
      <c r="J50" s="73">
        <f t="shared" si="0"/>
        <v>1208280.4212</v>
      </c>
      <c r="N50">
        <f>IF(G50&gt;'31032017'!F51,1,0)</f>
        <v>1</v>
      </c>
      <c r="O50" s="65"/>
      <c r="P50" s="65"/>
    </row>
    <row r="51" spans="2:16" x14ac:dyDescent="0.2">
      <c r="B51" s="70" t="s">
        <v>124</v>
      </c>
      <c r="C51" s="71">
        <v>7540</v>
      </c>
      <c r="D51" s="71">
        <v>15250</v>
      </c>
      <c r="E51" s="71">
        <v>74653.8</v>
      </c>
      <c r="F51" s="72">
        <v>1074919.6399999999</v>
      </c>
      <c r="G51" s="73">
        <f t="shared" si="1"/>
        <v>14.4</v>
      </c>
      <c r="H51" s="73">
        <v>1.37</v>
      </c>
      <c r="I51" s="73">
        <f t="shared" si="2"/>
        <v>102275.70600000001</v>
      </c>
      <c r="J51" s="73">
        <f t="shared" si="0"/>
        <v>1472639.9068</v>
      </c>
      <c r="N51">
        <f>IF(G51&gt;'31032017'!F52,1,0)</f>
        <v>0</v>
      </c>
      <c r="O51" s="65"/>
      <c r="P51" s="65"/>
    </row>
    <row r="52" spans="2:16" x14ac:dyDescent="0.2">
      <c r="B52" s="70" t="s">
        <v>52</v>
      </c>
      <c r="C52" s="71">
        <v>20519</v>
      </c>
      <c r="D52" s="71">
        <v>20767</v>
      </c>
      <c r="E52" s="71">
        <v>85179</v>
      </c>
      <c r="F52" s="72">
        <v>1405191.38</v>
      </c>
      <c r="G52" s="73">
        <f t="shared" si="1"/>
        <v>16.5</v>
      </c>
      <c r="H52" s="73">
        <v>0.96</v>
      </c>
      <c r="I52" s="73">
        <f t="shared" si="2"/>
        <v>81771.839999999997</v>
      </c>
      <c r="J52" s="73">
        <f t="shared" si="0"/>
        <v>1348983.7247999997</v>
      </c>
      <c r="N52">
        <f>IF(G52&gt;'31032017'!F53,1,0)</f>
        <v>1</v>
      </c>
      <c r="O52" s="65"/>
      <c r="P52" s="65"/>
    </row>
    <row r="53" spans="2:16" x14ac:dyDescent="0.2">
      <c r="B53" s="70" t="s">
        <v>53</v>
      </c>
      <c r="C53" s="71">
        <v>7318</v>
      </c>
      <c r="D53" s="71">
        <v>9655.2000000000007</v>
      </c>
      <c r="E53" s="71">
        <v>35638.1</v>
      </c>
      <c r="F53" s="72">
        <v>814207.54</v>
      </c>
      <c r="G53" s="73">
        <f t="shared" si="1"/>
        <v>22.85</v>
      </c>
      <c r="H53" s="73">
        <v>1.74</v>
      </c>
      <c r="I53" s="73">
        <f t="shared" si="2"/>
        <v>62010.293999999994</v>
      </c>
      <c r="J53" s="73">
        <f t="shared" si="0"/>
        <v>1416721.1196000001</v>
      </c>
      <c r="N53">
        <f>IF(G53&gt;'31032017'!F54,1,0)</f>
        <v>1</v>
      </c>
      <c r="O53" s="65"/>
      <c r="P53" s="65"/>
    </row>
    <row r="54" spans="2:16" x14ac:dyDescent="0.2">
      <c r="B54" s="70" t="s">
        <v>54</v>
      </c>
      <c r="C54" s="71">
        <v>2169.6</v>
      </c>
      <c r="D54" s="71">
        <v>2515.8000000000002</v>
      </c>
      <c r="E54" s="71">
        <v>22562.799999999999</v>
      </c>
      <c r="F54" s="72">
        <v>496167.81</v>
      </c>
      <c r="G54" s="73">
        <f t="shared" si="1"/>
        <v>21.99</v>
      </c>
      <c r="H54" s="74">
        <v>0.78</v>
      </c>
      <c r="I54" s="73">
        <f t="shared" si="2"/>
        <v>17598.984</v>
      </c>
      <c r="J54" s="74">
        <f t="shared" si="0"/>
        <v>387010.89179999998</v>
      </c>
      <c r="N54">
        <f>IF(G54&gt;'31032017'!F55,1,0)</f>
        <v>0</v>
      </c>
      <c r="O54" s="65"/>
      <c r="P54" s="65"/>
    </row>
    <row r="55" spans="2:16" x14ac:dyDescent="0.2">
      <c r="C55" s="61">
        <f>SUM(C4:C54)</f>
        <v>788764.2999999997</v>
      </c>
      <c r="D55" s="61">
        <f>SUM(D4:D54)</f>
        <v>793655.89999999991</v>
      </c>
      <c r="E55" s="62">
        <f>SUM(E4:E54)</f>
        <v>3067174.1000000006</v>
      </c>
      <c r="F55" s="62">
        <f>SUM(F4:F54)</f>
        <v>68875729.400000006</v>
      </c>
      <c r="G55" s="25" t="s">
        <v>74</v>
      </c>
      <c r="H55" s="25">
        <f>SUM(H4:H54)</f>
        <v>100.02000000000001</v>
      </c>
      <c r="I55" s="25">
        <f>SUM(I4:I54)</f>
        <v>10041651.912599999</v>
      </c>
      <c r="J55" s="25">
        <f>SUM(J4:J54)</f>
        <v>229297154.11919996</v>
      </c>
      <c r="K55" s="65"/>
      <c r="O55" s="65"/>
      <c r="P55" s="65"/>
    </row>
    <row r="56" spans="2:16" x14ac:dyDescent="0.2">
      <c r="C56" s="26"/>
      <c r="D56" s="26" t="s">
        <v>125</v>
      </c>
      <c r="E56" s="55">
        <f>D55/C55-1</f>
        <v>6.2015991342410093E-3</v>
      </c>
      <c r="F56" s="26"/>
      <c r="G56" s="26"/>
      <c r="I56" s="59" t="s">
        <v>116</v>
      </c>
      <c r="J56" s="60" t="s">
        <v>114</v>
      </c>
      <c r="P56" s="65"/>
    </row>
    <row r="57" spans="2:16" x14ac:dyDescent="0.2">
      <c r="B57" s="9" t="s">
        <v>65</v>
      </c>
      <c r="D57" s="26" t="s">
        <v>114</v>
      </c>
      <c r="E57" s="55">
        <f>SUMPRODUCT(D4:D54,H4:H54)/SUMPRODUCT(C4:C54,H4:H54)-1</f>
        <v>0.10005678286939323</v>
      </c>
      <c r="H57" s="56">
        <v>42961</v>
      </c>
      <c r="I57" s="54">
        <v>9794.15</v>
      </c>
      <c r="J57" s="54">
        <f>I55</f>
        <v>10041651.912599999</v>
      </c>
    </row>
    <row r="58" spans="2:16" x14ac:dyDescent="0.2">
      <c r="B58" t="s">
        <v>113</v>
      </c>
      <c r="H58" s="56">
        <v>42884</v>
      </c>
      <c r="I58" s="54">
        <v>9604.9</v>
      </c>
      <c r="J58" s="54">
        <f>'31032017'!H56</f>
        <v>9879679.1078999974</v>
      </c>
      <c r="K58" s="65">
        <f>I57/D1</f>
        <v>428.91698964856926</v>
      </c>
    </row>
    <row r="59" spans="2:16" x14ac:dyDescent="0.2">
      <c r="B59" t="s">
        <v>109</v>
      </c>
      <c r="H59" t="s">
        <v>79</v>
      </c>
      <c r="I59" s="57">
        <f>I57/I58-1</f>
        <v>1.9703484679694849E-2</v>
      </c>
      <c r="J59" s="57">
        <f>J57/J58-1</f>
        <v>1.6394541050476663E-2</v>
      </c>
    </row>
    <row r="60" spans="2:16" x14ac:dyDescent="0.2">
      <c r="B60" t="s">
        <v>85</v>
      </c>
    </row>
    <row r="61" spans="2:16" ht="25.5" customHeight="1" x14ac:dyDescent="0.2">
      <c r="B61" s="109" t="s">
        <v>129</v>
      </c>
      <c r="C61" s="109"/>
      <c r="D61" s="109"/>
      <c r="E61" s="109"/>
      <c r="F61" s="109"/>
      <c r="G61" s="109"/>
      <c r="H61" s="109"/>
    </row>
  </sheetData>
  <mergeCells count="1">
    <mergeCell ref="B61:H61"/>
  </mergeCells>
  <pageMargins left="0.7" right="0.7" top="0.75" bottom="0.75" header="0.3" footer="0.3"/>
  <pageSetup paperSize="9" scale="58"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62"/>
  <sheetViews>
    <sheetView topLeftCell="A33" workbookViewId="0">
      <selection activeCell="L57" sqref="L57"/>
    </sheetView>
  </sheetViews>
  <sheetFormatPr defaultRowHeight="12.75" x14ac:dyDescent="0.2"/>
  <cols>
    <col min="1" max="1" width="2.140625" customWidth="1"/>
    <col min="2" max="2" width="36.5703125" customWidth="1"/>
    <col min="3" max="5" width="12.42578125" customWidth="1"/>
    <col min="6" max="6" width="13.140625" customWidth="1"/>
    <col min="7" max="7" width="12.42578125" customWidth="1"/>
    <col min="8" max="8" width="11.5703125" customWidth="1"/>
    <col min="9" max="9" width="12.42578125" customWidth="1"/>
    <col min="10" max="10" width="14.28515625" bestFit="1" customWidth="1"/>
    <col min="11" max="11" width="10.5703125" customWidth="1"/>
    <col min="12" max="12" width="17.140625" customWidth="1"/>
    <col min="14" max="14" width="0" hidden="1" customWidth="1"/>
    <col min="15" max="15" width="12.140625" bestFit="1" customWidth="1"/>
  </cols>
  <sheetData>
    <row r="1" spans="2:16" ht="15.75" x14ac:dyDescent="0.25">
      <c r="B1" s="63"/>
      <c r="C1" s="35" t="s">
        <v>137</v>
      </c>
      <c r="D1" s="64">
        <f>J54/I54</f>
        <v>22.914064749754164</v>
      </c>
      <c r="E1" s="58"/>
      <c r="F1" s="58"/>
      <c r="G1" s="58"/>
      <c r="H1" s="58"/>
      <c r="I1" s="58"/>
      <c r="J1" s="58"/>
    </row>
    <row r="2" spans="2:16" x14ac:dyDescent="0.2">
      <c r="C2" s="47"/>
      <c r="D2" s="47" t="s">
        <v>80</v>
      </c>
      <c r="E2" s="47"/>
      <c r="F2" s="47"/>
      <c r="G2" s="47"/>
      <c r="H2" s="47"/>
      <c r="I2" s="47"/>
      <c r="J2" s="47"/>
    </row>
    <row r="3" spans="2:16" ht="64.5" thickBot="1" x14ac:dyDescent="0.25">
      <c r="B3" s="3" t="s">
        <v>60</v>
      </c>
      <c r="C3" s="3" t="s">
        <v>130</v>
      </c>
      <c r="D3" s="3" t="s">
        <v>131</v>
      </c>
      <c r="E3" s="3" t="s">
        <v>132</v>
      </c>
      <c r="F3" s="3" t="s">
        <v>133</v>
      </c>
      <c r="G3" s="3" t="s">
        <v>58</v>
      </c>
      <c r="H3" s="3" t="s">
        <v>134</v>
      </c>
      <c r="I3" s="3" t="s">
        <v>135</v>
      </c>
      <c r="J3" s="3" t="s">
        <v>136</v>
      </c>
    </row>
    <row r="4" spans="2:16" ht="13.5" thickTop="1" x14ac:dyDescent="0.2">
      <c r="B4" s="66" t="s">
        <v>4</v>
      </c>
      <c r="C4" s="67">
        <v>10722</v>
      </c>
      <c r="D4" s="67">
        <v>9920.7999999999993</v>
      </c>
      <c r="E4" s="67">
        <v>37671.5</v>
      </c>
      <c r="F4" s="68">
        <v>850539.89</v>
      </c>
      <c r="G4" s="69">
        <f>ROUND(F4/E4,2)</f>
        <v>22.58</v>
      </c>
      <c r="H4" s="69">
        <v>0.85</v>
      </c>
      <c r="I4" s="69">
        <f>$H4*E4</f>
        <v>32020.774999999998</v>
      </c>
      <c r="J4" s="69">
        <f t="shared" ref="J4:J53" si="0">H4*F4</f>
        <v>722958.90650000004</v>
      </c>
      <c r="L4" s="32">
        <f>SUMPRODUCT(D4:D53,H4:H53)</f>
        <v>2679188.4080000003</v>
      </c>
      <c r="N4">
        <f>IF(G4&gt;'31032017'!F5,1,0)</f>
        <v>0</v>
      </c>
      <c r="O4" s="65"/>
      <c r="P4" s="65"/>
    </row>
    <row r="5" spans="2:16" x14ac:dyDescent="0.2">
      <c r="B5" s="70" t="s">
        <v>6</v>
      </c>
      <c r="C5" s="71">
        <v>1894.3</v>
      </c>
      <c r="D5" s="71">
        <v>2606</v>
      </c>
      <c r="E5" s="71">
        <v>13130.7</v>
      </c>
      <c r="F5" s="72">
        <v>538854.47</v>
      </c>
      <c r="G5" s="73">
        <f t="shared" ref="G5:G53" si="1">ROUND(F5/E5,2)</f>
        <v>41.04</v>
      </c>
      <c r="H5" s="73">
        <v>0.52</v>
      </c>
      <c r="I5" s="73">
        <f t="shared" ref="I5:I53" si="2">$H5*E5</f>
        <v>6827.9640000000009</v>
      </c>
      <c r="J5" s="73">
        <f t="shared" si="0"/>
        <v>280204.32439999998</v>
      </c>
      <c r="L5" s="32"/>
      <c r="N5">
        <f>IF(G5&gt;'31032017'!F6,1,0)</f>
        <v>1</v>
      </c>
      <c r="O5" s="65"/>
      <c r="P5" s="65"/>
    </row>
    <row r="6" spans="2:16" x14ac:dyDescent="0.2">
      <c r="B6" s="70" t="s">
        <v>7</v>
      </c>
      <c r="C6" s="71">
        <v>4759.3999999999996</v>
      </c>
      <c r="D6" s="71">
        <v>5758.9</v>
      </c>
      <c r="E6" s="71">
        <v>19317.3</v>
      </c>
      <c r="F6" s="72">
        <v>1107537.73</v>
      </c>
      <c r="G6" s="73">
        <f t="shared" si="1"/>
        <v>57.33</v>
      </c>
      <c r="H6" s="73">
        <v>1.34</v>
      </c>
      <c r="I6" s="73">
        <f t="shared" si="2"/>
        <v>25885.182000000001</v>
      </c>
      <c r="J6" s="73">
        <f t="shared" si="0"/>
        <v>1484100.5582000001</v>
      </c>
      <c r="N6">
        <f>IF(G6&gt;'31032017'!F7,1,0)</f>
        <v>1</v>
      </c>
      <c r="O6" s="65"/>
      <c r="P6" s="65"/>
    </row>
    <row r="7" spans="2:16" x14ac:dyDescent="0.2">
      <c r="B7" s="70" t="s">
        <v>8</v>
      </c>
      <c r="C7" s="71">
        <v>6056.4</v>
      </c>
      <c r="D7" s="71">
        <v>7811.5</v>
      </c>
      <c r="E7" s="71">
        <v>24107</v>
      </c>
      <c r="F7" s="72">
        <v>410747.51</v>
      </c>
      <c r="G7" s="73">
        <f t="shared" si="1"/>
        <v>17.04</v>
      </c>
      <c r="H7" s="73">
        <v>0.54</v>
      </c>
      <c r="I7" s="73">
        <f t="shared" si="2"/>
        <v>13017.78</v>
      </c>
      <c r="J7" s="73">
        <f t="shared" si="0"/>
        <v>221803.65540000002</v>
      </c>
      <c r="N7">
        <f>IF(G7&gt;'31032017'!F8,1,0)</f>
        <v>0</v>
      </c>
      <c r="O7" s="65"/>
      <c r="P7" s="65"/>
    </row>
    <row r="8" spans="2:16" x14ac:dyDescent="0.2">
      <c r="B8" s="70" t="s">
        <v>9</v>
      </c>
      <c r="C8" s="71">
        <v>3190.8</v>
      </c>
      <c r="D8" s="71">
        <v>4323.8</v>
      </c>
      <c r="E8" s="71">
        <v>35426.5</v>
      </c>
      <c r="F8" s="72">
        <v>1309245.68</v>
      </c>
      <c r="G8" s="73">
        <f t="shared" si="1"/>
        <v>36.96</v>
      </c>
      <c r="H8" s="73">
        <v>2.2400000000000002</v>
      </c>
      <c r="I8" s="73">
        <f t="shared" si="2"/>
        <v>79355.360000000001</v>
      </c>
      <c r="J8" s="73">
        <f t="shared" si="0"/>
        <v>2932710.3232</v>
      </c>
      <c r="N8">
        <f>IF(G8&gt;'31032017'!F9,1,0)</f>
        <v>1</v>
      </c>
      <c r="O8" s="65"/>
      <c r="P8" s="65"/>
    </row>
    <row r="9" spans="2:16" x14ac:dyDescent="0.2">
      <c r="B9" s="70" t="s">
        <v>10</v>
      </c>
      <c r="C9" s="71">
        <v>12007.2</v>
      </c>
      <c r="D9" s="71">
        <v>11935.8</v>
      </c>
      <c r="E9" s="71">
        <v>38693.899999999994</v>
      </c>
      <c r="F9" s="72">
        <v>945210.14</v>
      </c>
      <c r="G9" s="73">
        <f t="shared" si="1"/>
        <v>24.43</v>
      </c>
      <c r="H9" s="73">
        <v>1.1100000000000001</v>
      </c>
      <c r="I9" s="73">
        <f t="shared" si="2"/>
        <v>42950.228999999999</v>
      </c>
      <c r="J9" s="73">
        <f t="shared" si="0"/>
        <v>1049183.2554000001</v>
      </c>
      <c r="N9">
        <f>IF(G9&gt;'31032017'!F10,1,0)</f>
        <v>0</v>
      </c>
      <c r="O9" s="65"/>
      <c r="P9" s="65"/>
    </row>
    <row r="10" spans="2:16" x14ac:dyDescent="0.2">
      <c r="B10" s="70" t="s">
        <v>142</v>
      </c>
      <c r="C10" s="71">
        <v>4077.6</v>
      </c>
      <c r="D10" s="71">
        <v>5569</v>
      </c>
      <c r="E10" s="71">
        <v>21637.4</v>
      </c>
      <c r="F10" s="72">
        <v>1010923.1</v>
      </c>
      <c r="G10" s="73">
        <f t="shared" si="1"/>
        <v>46.72</v>
      </c>
      <c r="H10" s="73">
        <v>1.07</v>
      </c>
      <c r="I10" s="73">
        <f t="shared" si="2"/>
        <v>23152.018000000004</v>
      </c>
      <c r="J10" s="73">
        <f t="shared" si="0"/>
        <v>1081687.7169999999</v>
      </c>
      <c r="N10">
        <f>IF(G10&gt;'31032017'!F11,1,0)</f>
        <v>1</v>
      </c>
      <c r="O10" s="65"/>
      <c r="P10" s="65"/>
    </row>
    <row r="11" spans="2:16" x14ac:dyDescent="0.2">
      <c r="B11" s="70" t="s">
        <v>13</v>
      </c>
      <c r="C11" s="71">
        <v>13051.8</v>
      </c>
      <c r="D11" s="71">
        <v>23574</v>
      </c>
      <c r="E11" s="71">
        <v>72155.799999999988</v>
      </c>
      <c r="F11" s="72">
        <v>1069712.76</v>
      </c>
      <c r="G11" s="73">
        <f t="shared" si="1"/>
        <v>14.83</v>
      </c>
      <c r="H11" s="73">
        <v>1.06</v>
      </c>
      <c r="I11" s="73">
        <f t="shared" si="2"/>
        <v>76485.147999999986</v>
      </c>
      <c r="J11" s="73">
        <f t="shared" si="0"/>
        <v>1133895.5256000001</v>
      </c>
      <c r="N11">
        <f>IF(G11&gt;'31032017'!F12,1,0)</f>
        <v>0</v>
      </c>
      <c r="O11" s="65"/>
      <c r="P11" s="65"/>
    </row>
    <row r="12" spans="2:16" x14ac:dyDescent="0.2">
      <c r="B12" s="70" t="s">
        <v>14</v>
      </c>
      <c r="C12" s="71">
        <v>14607</v>
      </c>
      <c r="D12" s="71">
        <v>3430</v>
      </c>
      <c r="E12" s="71">
        <v>15874</v>
      </c>
      <c r="F12" s="72">
        <v>1991104.99</v>
      </c>
      <c r="G12" s="73">
        <f t="shared" si="1"/>
        <v>125.43</v>
      </c>
      <c r="H12" s="73">
        <v>1.65</v>
      </c>
      <c r="I12" s="73">
        <f t="shared" si="2"/>
        <v>26192.1</v>
      </c>
      <c r="J12" s="73">
        <f t="shared" si="0"/>
        <v>3285323.2334999996</v>
      </c>
      <c r="N12">
        <f>IF(G12&gt;'31032017'!F13,1,0)</f>
        <v>1</v>
      </c>
      <c r="O12" s="65"/>
      <c r="P12" s="65"/>
    </row>
    <row r="13" spans="2:16" x14ac:dyDescent="0.2">
      <c r="B13" s="70" t="s">
        <v>15</v>
      </c>
      <c r="C13" s="71">
        <v>7738</v>
      </c>
      <c r="D13" s="71">
        <v>6384</v>
      </c>
      <c r="E13" s="71">
        <v>25193</v>
      </c>
      <c r="F13" s="72">
        <v>734248.23</v>
      </c>
      <c r="G13" s="73">
        <f t="shared" si="1"/>
        <v>29.14</v>
      </c>
      <c r="H13" s="73">
        <v>0.78</v>
      </c>
      <c r="I13" s="73">
        <f t="shared" si="2"/>
        <v>19650.54</v>
      </c>
      <c r="J13" s="73">
        <f t="shared" si="0"/>
        <v>572713.61939999997</v>
      </c>
      <c r="N13">
        <f>IF(G13&gt;'31032017'!F14,1,0)</f>
        <v>0</v>
      </c>
      <c r="O13" s="65"/>
      <c r="P13" s="65"/>
    </row>
    <row r="14" spans="2:16" x14ac:dyDescent="0.2">
      <c r="B14" s="70" t="s">
        <v>16</v>
      </c>
      <c r="C14" s="71">
        <v>7037.4</v>
      </c>
      <c r="D14" s="71">
        <v>3533.4</v>
      </c>
      <c r="E14" s="71">
        <v>13146.1</v>
      </c>
      <c r="F14" s="72">
        <v>600313.96</v>
      </c>
      <c r="G14" s="73">
        <f t="shared" si="1"/>
        <v>45.66</v>
      </c>
      <c r="H14" s="73">
        <v>0.48</v>
      </c>
      <c r="I14" s="73">
        <f t="shared" si="2"/>
        <v>6310.1279999999997</v>
      </c>
      <c r="J14" s="73">
        <f t="shared" si="0"/>
        <v>288150.70079999999</v>
      </c>
      <c r="N14">
        <f>IF(G14&gt;'31032017'!F15,1,0)</f>
        <v>1</v>
      </c>
      <c r="O14" s="65"/>
      <c r="P14" s="65"/>
    </row>
    <row r="15" spans="2:16" x14ac:dyDescent="0.2">
      <c r="B15" s="70" t="s">
        <v>17</v>
      </c>
      <c r="C15" s="71">
        <v>3543.4</v>
      </c>
      <c r="D15" s="71">
        <v>4225.8999999999996</v>
      </c>
      <c r="E15" s="71">
        <v>11444.4</v>
      </c>
      <c r="F15" s="72">
        <v>484724.24</v>
      </c>
      <c r="G15" s="73">
        <f t="shared" si="1"/>
        <v>42.35</v>
      </c>
      <c r="H15" s="73">
        <v>0.8</v>
      </c>
      <c r="I15" s="73">
        <f t="shared" si="2"/>
        <v>9155.52</v>
      </c>
      <c r="J15" s="73">
        <f t="shared" si="0"/>
        <v>387779.39199999999</v>
      </c>
      <c r="N15">
        <f>IF(G15&gt;'31032017'!F16,1,0)</f>
        <v>1</v>
      </c>
      <c r="O15" s="65"/>
      <c r="P15" s="65"/>
    </row>
    <row r="16" spans="2:16" x14ac:dyDescent="0.2">
      <c r="B16" s="70" t="s">
        <v>18</v>
      </c>
      <c r="C16" s="71">
        <v>6127.1</v>
      </c>
      <c r="D16" s="71">
        <v>3693.1</v>
      </c>
      <c r="E16" s="71">
        <v>83209.400000000009</v>
      </c>
      <c r="F16" s="72">
        <v>1702847.52</v>
      </c>
      <c r="G16" s="73">
        <f t="shared" si="1"/>
        <v>20.46</v>
      </c>
      <c r="H16" s="73">
        <v>0.94</v>
      </c>
      <c r="I16" s="73">
        <f t="shared" si="2"/>
        <v>78216.83600000001</v>
      </c>
      <c r="J16" s="73">
        <f t="shared" si="0"/>
        <v>1600676.6687999999</v>
      </c>
      <c r="N16">
        <f>IF(G16&gt;'31032017'!F17,1,0)</f>
        <v>0</v>
      </c>
      <c r="O16" s="65"/>
      <c r="P16" s="65"/>
    </row>
    <row r="17" spans="2:16" x14ac:dyDescent="0.2">
      <c r="B17" s="70" t="s">
        <v>19</v>
      </c>
      <c r="C17" s="71">
        <v>3089</v>
      </c>
      <c r="D17" s="71">
        <v>3054</v>
      </c>
      <c r="E17" s="71">
        <v>12019</v>
      </c>
      <c r="F17" s="72">
        <v>384957.98</v>
      </c>
      <c r="G17" s="73">
        <f t="shared" si="1"/>
        <v>32.03</v>
      </c>
      <c r="H17" s="73">
        <v>0.74</v>
      </c>
      <c r="I17" s="73">
        <f t="shared" si="2"/>
        <v>8894.06</v>
      </c>
      <c r="J17" s="73">
        <f t="shared" si="0"/>
        <v>284868.90519999998</v>
      </c>
      <c r="N17">
        <f>IF(G17&gt;'31032017'!F18,1,0)</f>
        <v>1</v>
      </c>
      <c r="O17" s="65"/>
      <c r="P17" s="65"/>
    </row>
    <row r="18" spans="2:16" x14ac:dyDescent="0.2">
      <c r="B18" s="70" t="s">
        <v>20</v>
      </c>
      <c r="C18" s="71">
        <v>4131.6000000000004</v>
      </c>
      <c r="D18" s="71">
        <v>5180.2</v>
      </c>
      <c r="E18" s="71">
        <v>18552.7</v>
      </c>
      <c r="F18" s="72">
        <v>819027.82</v>
      </c>
      <c r="G18" s="73">
        <f t="shared" si="1"/>
        <v>44.15</v>
      </c>
      <c r="H18" s="73">
        <v>1.08</v>
      </c>
      <c r="I18" s="73">
        <f t="shared" si="2"/>
        <v>20036.916000000001</v>
      </c>
      <c r="J18" s="73">
        <f t="shared" si="0"/>
        <v>884550.04559999995</v>
      </c>
      <c r="N18">
        <f>IF(G18&gt;'31032017'!F19,1,0)</f>
        <v>1</v>
      </c>
      <c r="O18" s="65"/>
      <c r="P18" s="65"/>
    </row>
    <row r="19" spans="2:16" x14ac:dyDescent="0.2">
      <c r="B19" s="70" t="s">
        <v>21</v>
      </c>
      <c r="C19" s="71">
        <v>9246.5</v>
      </c>
      <c r="D19" s="71">
        <v>13096.3</v>
      </c>
      <c r="E19" s="71">
        <v>35783.5</v>
      </c>
      <c r="F19" s="72">
        <v>771657.08</v>
      </c>
      <c r="G19" s="73">
        <f t="shared" si="1"/>
        <v>21.56</v>
      </c>
      <c r="H19" s="73">
        <v>0.75</v>
      </c>
      <c r="I19" s="73">
        <f t="shared" si="2"/>
        <v>26837.625</v>
      </c>
      <c r="J19" s="73">
        <f t="shared" si="0"/>
        <v>578742.80999999994</v>
      </c>
      <c r="N19">
        <f>IF(G19&gt;'31032017'!F20,1,0)</f>
        <v>0</v>
      </c>
      <c r="O19" s="65"/>
      <c r="P19" s="65"/>
    </row>
    <row r="20" spans="2:16" x14ac:dyDescent="0.2">
      <c r="B20" s="70" t="s">
        <v>23</v>
      </c>
      <c r="C20" s="71">
        <v>20150</v>
      </c>
      <c r="D20" s="71">
        <v>22070</v>
      </c>
      <c r="E20" s="71">
        <v>89530.4</v>
      </c>
      <c r="F20" s="72">
        <v>1210396.1200000001</v>
      </c>
      <c r="G20" s="73">
        <f t="shared" si="1"/>
        <v>13.52</v>
      </c>
      <c r="H20" s="73">
        <v>1.2</v>
      </c>
      <c r="I20" s="73">
        <f t="shared" si="2"/>
        <v>107436.48</v>
      </c>
      <c r="J20" s="73">
        <f t="shared" si="0"/>
        <v>1452475.344</v>
      </c>
      <c r="N20">
        <f>IF(G20&gt;'31032017'!F21,1,0)</f>
        <v>0</v>
      </c>
      <c r="O20" s="65"/>
      <c r="P20" s="65"/>
    </row>
    <row r="21" spans="2:16" x14ac:dyDescent="0.2">
      <c r="B21" s="70" t="s">
        <v>24</v>
      </c>
      <c r="C21" s="71">
        <v>34553.300000000003</v>
      </c>
      <c r="D21" s="71">
        <v>41510.300000000003</v>
      </c>
      <c r="E21" s="71">
        <v>159002.90000000002</v>
      </c>
      <c r="F21" s="72">
        <v>4660520.0999999996</v>
      </c>
      <c r="G21" s="73">
        <f t="shared" si="1"/>
        <v>29.31</v>
      </c>
      <c r="H21" s="73">
        <v>9.27</v>
      </c>
      <c r="I21" s="73">
        <f t="shared" si="2"/>
        <v>1473956.8830000001</v>
      </c>
      <c r="J21" s="73">
        <f t="shared" si="0"/>
        <v>43203021.326999992</v>
      </c>
      <c r="N21">
        <f>IF(G21&gt;'31032017'!F22,1,0)</f>
        <v>1</v>
      </c>
      <c r="O21" s="65"/>
      <c r="P21" s="65"/>
    </row>
    <row r="22" spans="2:16" x14ac:dyDescent="0.2">
      <c r="B22" s="70" t="s">
        <v>25</v>
      </c>
      <c r="C22" s="71">
        <v>10042.200000000001</v>
      </c>
      <c r="D22" s="71">
        <v>10104.9</v>
      </c>
      <c r="E22" s="71">
        <v>34143.300000000003</v>
      </c>
      <c r="F22" s="72">
        <v>729814.33</v>
      </c>
      <c r="G22" s="73">
        <f t="shared" si="1"/>
        <v>21.38</v>
      </c>
      <c r="H22" s="73">
        <v>1.26</v>
      </c>
      <c r="I22" s="73">
        <f t="shared" si="2"/>
        <v>43020.558000000005</v>
      </c>
      <c r="J22" s="73">
        <f t="shared" si="0"/>
        <v>919566.05579999997</v>
      </c>
      <c r="N22">
        <f>IF(G22&gt;'31032017'!F23,1,0)</f>
        <v>1</v>
      </c>
      <c r="O22" s="65"/>
      <c r="P22" s="65"/>
    </row>
    <row r="23" spans="2:16" x14ac:dyDescent="0.2">
      <c r="B23" s="70" t="s">
        <v>26</v>
      </c>
      <c r="C23" s="71">
        <v>4397.3999999999996</v>
      </c>
      <c r="D23" s="71">
        <v>3928.5</v>
      </c>
      <c r="E23" s="71">
        <v>15054.4</v>
      </c>
      <c r="F23" s="72">
        <v>585772.76</v>
      </c>
      <c r="G23" s="73">
        <f t="shared" si="1"/>
        <v>38.909999999999997</v>
      </c>
      <c r="H23" s="73">
        <v>0.98</v>
      </c>
      <c r="I23" s="73">
        <f t="shared" si="2"/>
        <v>14753.312</v>
      </c>
      <c r="J23" s="73">
        <f t="shared" si="0"/>
        <v>574057.30480000004</v>
      </c>
      <c r="N23">
        <f>IF(G23&gt;'31032017'!F24,1,0)</f>
        <v>1</v>
      </c>
      <c r="O23" s="65"/>
      <c r="P23" s="65"/>
    </row>
    <row r="24" spans="2:16" x14ac:dyDescent="0.2">
      <c r="B24" s="70" t="s">
        <v>143</v>
      </c>
      <c r="C24" s="71">
        <v>7013.2</v>
      </c>
      <c r="D24" s="71">
        <v>17347.400000000001</v>
      </c>
      <c r="E24" s="71">
        <v>60685.9</v>
      </c>
      <c r="F24" s="72">
        <v>626176.81000000006</v>
      </c>
      <c r="G24" s="73">
        <f t="shared" si="1"/>
        <v>10.32</v>
      </c>
      <c r="H24" s="73">
        <v>0.84</v>
      </c>
      <c r="I24" s="73">
        <f t="shared" si="2"/>
        <v>50976.156000000003</v>
      </c>
      <c r="J24" s="73">
        <f t="shared" si="0"/>
        <v>525988.52040000004</v>
      </c>
      <c r="N24">
        <f>IF(G24&gt;'31032017'!F25,1,0)</f>
        <v>0</v>
      </c>
      <c r="O24" s="65"/>
      <c r="P24" s="65"/>
    </row>
    <row r="25" spans="2:16" x14ac:dyDescent="0.2">
      <c r="B25" s="70" t="s">
        <v>27</v>
      </c>
      <c r="C25" s="71">
        <v>10960</v>
      </c>
      <c r="D25" s="71">
        <v>12760</v>
      </c>
      <c r="E25" s="71">
        <v>47800</v>
      </c>
      <c r="F25" s="72">
        <v>2778487.03</v>
      </c>
      <c r="G25" s="73">
        <f t="shared" si="1"/>
        <v>58.13</v>
      </c>
      <c r="H25" s="73">
        <v>2.2200000000000002</v>
      </c>
      <c r="I25" s="73">
        <f t="shared" si="2"/>
        <v>106116.00000000001</v>
      </c>
      <c r="J25" s="73">
        <f t="shared" si="0"/>
        <v>6168241.2066000002</v>
      </c>
      <c r="N25">
        <f>IF(G25&gt;'31032017'!F26,1,0)</f>
        <v>1</v>
      </c>
      <c r="O25" s="65"/>
      <c r="P25" s="65"/>
    </row>
    <row r="26" spans="2:16" x14ac:dyDescent="0.2">
      <c r="B26" s="70" t="s">
        <v>28</v>
      </c>
      <c r="C26" s="71">
        <v>24462.1</v>
      </c>
      <c r="D26" s="71">
        <v>28694.1</v>
      </c>
      <c r="E26" s="71">
        <v>114112.69999999998</v>
      </c>
      <c r="F26" s="72">
        <v>2652423.61</v>
      </c>
      <c r="G26" s="73">
        <f t="shared" si="1"/>
        <v>23.24</v>
      </c>
      <c r="H26" s="73">
        <v>6.84</v>
      </c>
      <c r="I26" s="73">
        <f t="shared" si="2"/>
        <v>780530.8679999999</v>
      </c>
      <c r="J26" s="73">
        <f t="shared" si="0"/>
        <v>18142577.492399998</v>
      </c>
      <c r="N26">
        <f>IF(G26&gt;'31032017'!F27,1,0)</f>
        <v>0</v>
      </c>
      <c r="O26" s="65"/>
      <c r="P26" s="65"/>
    </row>
    <row r="27" spans="2:16" x14ac:dyDescent="0.2">
      <c r="B27" s="70" t="s">
        <v>29</v>
      </c>
      <c r="C27" s="71">
        <v>29789.5</v>
      </c>
      <c r="D27" s="71">
        <v>20713.8</v>
      </c>
      <c r="E27" s="71">
        <v>93696.6</v>
      </c>
      <c r="F27" s="72">
        <v>2015380.67</v>
      </c>
      <c r="G27" s="73">
        <f t="shared" si="1"/>
        <v>21.51</v>
      </c>
      <c r="H27" s="73">
        <v>4.84</v>
      </c>
      <c r="I27" s="73">
        <f t="shared" si="2"/>
        <v>453491.54399999999</v>
      </c>
      <c r="J27" s="73">
        <f t="shared" si="0"/>
        <v>9754442.4427999984</v>
      </c>
      <c r="N27">
        <f>IF(G27&gt;'31032017'!F28,1,0)</f>
        <v>0</v>
      </c>
      <c r="O27" s="65"/>
      <c r="P27" s="65"/>
    </row>
    <row r="28" spans="2:16" x14ac:dyDescent="0.2">
      <c r="B28" s="70" t="s">
        <v>30</v>
      </c>
      <c r="C28" s="71">
        <v>25000.3</v>
      </c>
      <c r="D28" s="71">
        <v>26398.400000000001</v>
      </c>
      <c r="E28" s="71">
        <v>105165.4</v>
      </c>
      <c r="F28" s="72">
        <v>3126193.2</v>
      </c>
      <c r="G28" s="73">
        <f t="shared" si="1"/>
        <v>29.73</v>
      </c>
      <c r="H28" s="73">
        <v>5.69</v>
      </c>
      <c r="I28" s="73">
        <f t="shared" si="2"/>
        <v>598391.12600000005</v>
      </c>
      <c r="J28" s="73">
        <f t="shared" si="0"/>
        <v>17788039.308000002</v>
      </c>
      <c r="N28">
        <f>IF(G28&gt;'31032017'!F29,1,0)</f>
        <v>1</v>
      </c>
      <c r="O28" s="65"/>
      <c r="P28" s="65"/>
    </row>
    <row r="29" spans="2:16" x14ac:dyDescent="0.2">
      <c r="B29" s="70" t="s">
        <v>99</v>
      </c>
      <c r="C29" s="71">
        <v>6843.1</v>
      </c>
      <c r="D29" s="71">
        <v>8610.6</v>
      </c>
      <c r="E29" s="71">
        <v>32413</v>
      </c>
      <c r="F29" s="72">
        <v>507980.67</v>
      </c>
      <c r="G29" s="73">
        <f t="shared" si="1"/>
        <v>15.67</v>
      </c>
      <c r="H29" s="73">
        <v>1.01</v>
      </c>
      <c r="I29" s="73">
        <f t="shared" si="2"/>
        <v>32737.13</v>
      </c>
      <c r="J29" s="73">
        <f t="shared" si="0"/>
        <v>513060.4767</v>
      </c>
      <c r="N29">
        <f>IF(G29&gt;'31032017'!F30,1,0)</f>
        <v>0</v>
      </c>
      <c r="O29" s="65"/>
      <c r="P29" s="65"/>
    </row>
    <row r="30" spans="2:16" x14ac:dyDescent="0.2">
      <c r="B30" s="70" t="s">
        <v>100</v>
      </c>
      <c r="C30" s="71">
        <v>31218.9</v>
      </c>
      <c r="D30" s="71">
        <v>36962.9</v>
      </c>
      <c r="E30" s="71">
        <v>159603.29999999999</v>
      </c>
      <c r="F30" s="72">
        <v>1881177.58</v>
      </c>
      <c r="G30" s="73">
        <f t="shared" si="1"/>
        <v>11.79</v>
      </c>
      <c r="H30" s="73">
        <v>1.06</v>
      </c>
      <c r="I30" s="73">
        <f t="shared" si="2"/>
        <v>169179.49799999999</v>
      </c>
      <c r="J30" s="73">
        <f t="shared" si="0"/>
        <v>1994048.2348000002</v>
      </c>
      <c r="N30">
        <f>IF(G30&gt;'31032017'!F31,1,0)</f>
        <v>0</v>
      </c>
      <c r="O30" s="65"/>
      <c r="P30" s="65"/>
    </row>
    <row r="31" spans="2:16" x14ac:dyDescent="0.2">
      <c r="B31" s="70" t="s">
        <v>32</v>
      </c>
      <c r="C31" s="71">
        <v>7042.6</v>
      </c>
      <c r="D31" s="71">
        <v>8801</v>
      </c>
      <c r="E31" s="71">
        <v>32189</v>
      </c>
      <c r="F31" s="72">
        <v>981161.24</v>
      </c>
      <c r="G31" s="73">
        <f t="shared" si="1"/>
        <v>30.48</v>
      </c>
      <c r="H31" s="73">
        <v>2.08</v>
      </c>
      <c r="I31" s="73">
        <f t="shared" si="2"/>
        <v>66953.119999999995</v>
      </c>
      <c r="J31" s="73">
        <f t="shared" si="0"/>
        <v>2040815.3792000001</v>
      </c>
      <c r="N31">
        <f>IF(G31&gt;'31032017'!F32,1,0)</f>
        <v>1</v>
      </c>
      <c r="O31" s="65"/>
      <c r="P31" s="65"/>
    </row>
    <row r="32" spans="2:16" x14ac:dyDescent="0.2">
      <c r="B32" s="70" t="s">
        <v>33</v>
      </c>
      <c r="C32" s="71">
        <v>36060</v>
      </c>
      <c r="D32" s="71">
        <v>37260</v>
      </c>
      <c r="E32" s="71">
        <v>145200</v>
      </c>
      <c r="F32" s="72">
        <v>2180478.2799999998</v>
      </c>
      <c r="G32" s="73">
        <f t="shared" si="1"/>
        <v>15.02</v>
      </c>
      <c r="H32" s="73">
        <v>4.63</v>
      </c>
      <c r="I32" s="73">
        <f t="shared" si="2"/>
        <v>672276</v>
      </c>
      <c r="J32" s="73">
        <f t="shared" si="0"/>
        <v>10095614.436399998</v>
      </c>
      <c r="N32">
        <f>IF(G32&gt;'31032017'!F33,1,0)</f>
        <v>0</v>
      </c>
      <c r="O32" s="65"/>
      <c r="P32" s="65"/>
    </row>
    <row r="33" spans="2:16" x14ac:dyDescent="0.2">
      <c r="B33" s="70" t="s">
        <v>34</v>
      </c>
      <c r="C33" s="71">
        <v>12024</v>
      </c>
      <c r="D33" s="71">
        <v>14406.8</v>
      </c>
      <c r="E33" s="71">
        <v>54584.3</v>
      </c>
      <c r="F33" s="72">
        <v>1902853.46</v>
      </c>
      <c r="G33" s="73">
        <f t="shared" si="1"/>
        <v>34.86</v>
      </c>
      <c r="H33" s="73">
        <v>3.43</v>
      </c>
      <c r="I33" s="73">
        <f t="shared" si="2"/>
        <v>187224.149</v>
      </c>
      <c r="J33" s="73">
        <f t="shared" si="0"/>
        <v>6526787.3678000001</v>
      </c>
      <c r="N33">
        <f>IF(G33&gt;'31032017'!F34,1,0)</f>
        <v>1</v>
      </c>
      <c r="O33" s="65"/>
      <c r="P33" s="65"/>
    </row>
    <row r="34" spans="2:16" x14ac:dyDescent="0.2">
      <c r="B34" s="70" t="s">
        <v>35</v>
      </c>
      <c r="C34" s="71">
        <v>14346.3</v>
      </c>
      <c r="D34" s="71">
        <v>18198.8</v>
      </c>
      <c r="E34" s="71">
        <v>67094.3</v>
      </c>
      <c r="F34" s="72">
        <v>1695283.29</v>
      </c>
      <c r="G34" s="73">
        <f t="shared" si="1"/>
        <v>25.27</v>
      </c>
      <c r="H34" s="73">
        <v>3.79</v>
      </c>
      <c r="I34" s="73">
        <f t="shared" si="2"/>
        <v>254287.39700000003</v>
      </c>
      <c r="J34" s="73">
        <f t="shared" si="0"/>
        <v>6425123.6691000005</v>
      </c>
      <c r="N34">
        <f>IF(G34&gt;'31032017'!F35,1,0)</f>
        <v>0</v>
      </c>
      <c r="O34" s="65"/>
      <c r="P34" s="65"/>
    </row>
    <row r="35" spans="2:16" x14ac:dyDescent="0.2">
      <c r="B35" s="70" t="s">
        <v>36</v>
      </c>
      <c r="C35" s="71">
        <v>6621.9</v>
      </c>
      <c r="D35" s="71">
        <v>4550.1000000000004</v>
      </c>
      <c r="E35" s="71">
        <v>18263.900000000001</v>
      </c>
      <c r="F35" s="72">
        <v>377357.98</v>
      </c>
      <c r="G35" s="73">
        <f t="shared" si="1"/>
        <v>20.66</v>
      </c>
      <c r="H35" s="73">
        <v>0.62</v>
      </c>
      <c r="I35" s="73">
        <f t="shared" si="2"/>
        <v>11323.618</v>
      </c>
      <c r="J35" s="73">
        <f t="shared" si="0"/>
        <v>233961.94759999998</v>
      </c>
      <c r="N35">
        <f>IF(G35&gt;'31032017'!F36,1,0)</f>
        <v>0</v>
      </c>
      <c r="O35" s="65"/>
      <c r="P35" s="65"/>
    </row>
    <row r="36" spans="2:16" x14ac:dyDescent="0.2">
      <c r="B36" s="70" t="s">
        <v>37</v>
      </c>
      <c r="C36" s="71">
        <v>8830</v>
      </c>
      <c r="D36" s="71">
        <v>20310</v>
      </c>
      <c r="E36" s="71">
        <v>47610</v>
      </c>
      <c r="F36" s="72">
        <v>888727.27</v>
      </c>
      <c r="G36" s="73">
        <f t="shared" si="1"/>
        <v>18.670000000000002</v>
      </c>
      <c r="H36" s="73">
        <v>1.57</v>
      </c>
      <c r="I36" s="73">
        <f t="shared" si="2"/>
        <v>74747.7</v>
      </c>
      <c r="J36" s="73">
        <f t="shared" si="0"/>
        <v>1395301.8139000002</v>
      </c>
      <c r="N36">
        <f>IF(G36&gt;'31032017'!F37,1,0)</f>
        <v>0</v>
      </c>
      <c r="O36" s="65"/>
      <c r="P36" s="65"/>
    </row>
    <row r="37" spans="2:16" x14ac:dyDescent="0.2">
      <c r="B37" s="70" t="s">
        <v>38</v>
      </c>
      <c r="C37" s="71">
        <v>24015</v>
      </c>
      <c r="D37" s="71">
        <v>24843</v>
      </c>
      <c r="E37" s="71">
        <v>74957</v>
      </c>
      <c r="F37" s="72">
        <v>2454543.98</v>
      </c>
      <c r="G37" s="73">
        <f t="shared" si="1"/>
        <v>32.75</v>
      </c>
      <c r="H37" s="73">
        <v>2.74</v>
      </c>
      <c r="I37" s="73">
        <f t="shared" si="2"/>
        <v>205382.18000000002</v>
      </c>
      <c r="J37" s="73">
        <f t="shared" si="0"/>
        <v>6725450.5052000005</v>
      </c>
      <c r="N37">
        <f>IF(G37&gt;'31032017'!F38,1,0)</f>
        <v>1</v>
      </c>
      <c r="O37" s="65"/>
      <c r="P37" s="65"/>
    </row>
    <row r="38" spans="2:16" x14ac:dyDescent="0.2">
      <c r="B38" s="70" t="s">
        <v>39</v>
      </c>
      <c r="C38" s="71">
        <v>24969.8</v>
      </c>
      <c r="D38" s="71">
        <v>24386</v>
      </c>
      <c r="E38" s="71">
        <v>96054.3</v>
      </c>
      <c r="F38" s="72">
        <v>1459447.2</v>
      </c>
      <c r="G38" s="73">
        <f t="shared" si="1"/>
        <v>15.19</v>
      </c>
      <c r="H38" s="73">
        <v>1.39</v>
      </c>
      <c r="I38" s="73">
        <f t="shared" si="2"/>
        <v>133515.47699999998</v>
      </c>
      <c r="J38" s="73">
        <f t="shared" si="0"/>
        <v>2028631.6079999998</v>
      </c>
      <c r="N38">
        <f>IF(G38&gt;'31032017'!F39,1,0)</f>
        <v>0</v>
      </c>
      <c r="O38" s="65"/>
      <c r="P38" s="65"/>
    </row>
    <row r="39" spans="2:16" x14ac:dyDescent="0.2">
      <c r="B39" s="70" t="s">
        <v>40</v>
      </c>
      <c r="C39" s="71">
        <v>49749.2</v>
      </c>
      <c r="D39" s="71">
        <v>51307.4</v>
      </c>
      <c r="E39" s="71">
        <v>177079.80000000002</v>
      </c>
      <c r="F39" s="72">
        <v>2335648.7999999998</v>
      </c>
      <c r="G39" s="73">
        <f t="shared" si="1"/>
        <v>13.19</v>
      </c>
      <c r="H39" s="73">
        <v>1.36</v>
      </c>
      <c r="I39" s="73">
        <f t="shared" si="2"/>
        <v>240828.52800000005</v>
      </c>
      <c r="J39" s="73">
        <f t="shared" si="0"/>
        <v>3176482.3679999998</v>
      </c>
      <c r="N39">
        <f>IF(G39&gt;'31032017'!F40,1,0)</f>
        <v>1</v>
      </c>
      <c r="O39" s="65"/>
      <c r="P39" s="65"/>
    </row>
    <row r="40" spans="2:16" x14ac:dyDescent="0.2">
      <c r="B40" s="70" t="s">
        <v>41</v>
      </c>
      <c r="C40" s="71">
        <v>18720</v>
      </c>
      <c r="D40" s="71">
        <v>21410.400000000001</v>
      </c>
      <c r="E40" s="71">
        <v>80398.3</v>
      </c>
      <c r="F40" s="72">
        <v>1082154.32</v>
      </c>
      <c r="G40" s="73">
        <f t="shared" si="1"/>
        <v>13.46</v>
      </c>
      <c r="H40" s="73">
        <v>1.17</v>
      </c>
      <c r="I40" s="73">
        <f t="shared" si="2"/>
        <v>94066.010999999999</v>
      </c>
      <c r="J40" s="73">
        <f t="shared" si="0"/>
        <v>1266120.5544</v>
      </c>
      <c r="N40">
        <f>IF(G40&gt;'31032017'!F41,1,0)</f>
        <v>1</v>
      </c>
      <c r="O40" s="65"/>
      <c r="P40" s="65"/>
    </row>
    <row r="41" spans="2:16" x14ac:dyDescent="0.2">
      <c r="B41" s="70" t="s">
        <v>42</v>
      </c>
      <c r="C41" s="71">
        <v>72090</v>
      </c>
      <c r="D41" s="71">
        <v>81090</v>
      </c>
      <c r="E41" s="71">
        <v>327960</v>
      </c>
      <c r="F41" s="72">
        <v>5613945.8499999996</v>
      </c>
      <c r="G41" s="73">
        <f t="shared" si="1"/>
        <v>17.12</v>
      </c>
      <c r="H41" s="73">
        <v>7.84</v>
      </c>
      <c r="I41" s="73">
        <f t="shared" si="2"/>
        <v>2571206.4</v>
      </c>
      <c r="J41" s="73">
        <f t="shared" si="0"/>
        <v>44013335.463999994</v>
      </c>
      <c r="N41">
        <f>IF(G41&gt;'31032017'!F42,1,0)</f>
        <v>1</v>
      </c>
      <c r="O41" s="65"/>
      <c r="P41" s="65"/>
    </row>
    <row r="42" spans="2:16" x14ac:dyDescent="0.2">
      <c r="B42" s="70" t="s">
        <v>43</v>
      </c>
      <c r="C42" s="71">
        <v>207</v>
      </c>
      <c r="D42" s="71">
        <v>18404.3</v>
      </c>
      <c r="E42" s="71">
        <v>40468.399999999994</v>
      </c>
      <c r="F42" s="72">
        <v>2841240.51</v>
      </c>
      <c r="G42" s="73">
        <f t="shared" si="1"/>
        <v>70.209999999999994</v>
      </c>
      <c r="H42" s="73">
        <v>2.85</v>
      </c>
      <c r="I42" s="73">
        <f t="shared" si="2"/>
        <v>115334.93999999999</v>
      </c>
      <c r="J42" s="73">
        <f t="shared" si="0"/>
        <v>8097535.4534999998</v>
      </c>
      <c r="N42">
        <f>IF(G42&gt;'31032017'!F43,1,0)</f>
        <v>1</v>
      </c>
      <c r="O42" s="65"/>
      <c r="P42" s="65"/>
    </row>
    <row r="43" spans="2:16" x14ac:dyDescent="0.2">
      <c r="B43" s="70" t="s">
        <v>44</v>
      </c>
      <c r="C43" s="71">
        <v>22351.4</v>
      </c>
      <c r="D43" s="71">
        <v>9121.2000000000007</v>
      </c>
      <c r="E43" s="71">
        <v>31827.300000000003</v>
      </c>
      <c r="F43" s="72">
        <v>1262275.98</v>
      </c>
      <c r="G43" s="73">
        <f t="shared" si="1"/>
        <v>39.659999999999997</v>
      </c>
      <c r="H43" s="73">
        <v>1.53</v>
      </c>
      <c r="I43" s="73">
        <f t="shared" si="2"/>
        <v>48695.769000000008</v>
      </c>
      <c r="J43" s="73">
        <f t="shared" si="0"/>
        <v>1931282.2494000001</v>
      </c>
      <c r="N43">
        <f>IF(G43&gt;'31032017'!F44,1,0)</f>
        <v>0</v>
      </c>
      <c r="O43" s="65"/>
      <c r="P43" s="65"/>
    </row>
    <row r="44" spans="2:16" x14ac:dyDescent="0.2">
      <c r="B44" s="70" t="s">
        <v>45</v>
      </c>
      <c r="C44" s="71">
        <v>65860</v>
      </c>
      <c r="D44" s="71">
        <v>64460</v>
      </c>
      <c r="E44" s="71">
        <v>257770</v>
      </c>
      <c r="F44" s="72">
        <v>5198582.95</v>
      </c>
      <c r="G44" s="73">
        <f t="shared" si="1"/>
        <v>20.170000000000002</v>
      </c>
      <c r="H44" s="73">
        <v>3.28</v>
      </c>
      <c r="I44" s="73">
        <f t="shared" si="2"/>
        <v>845485.6</v>
      </c>
      <c r="J44" s="73">
        <f t="shared" si="0"/>
        <v>17051352.076000001</v>
      </c>
      <c r="N44">
        <f>IF(G44&gt;'31032017'!F45,1,0)</f>
        <v>1</v>
      </c>
      <c r="O44" s="65"/>
      <c r="P44" s="65"/>
    </row>
    <row r="45" spans="2:16" x14ac:dyDescent="0.2">
      <c r="B45" s="70" t="s">
        <v>47</v>
      </c>
      <c r="C45" s="71">
        <v>8283.6</v>
      </c>
      <c r="D45" s="71">
        <v>24827.8</v>
      </c>
      <c r="E45" s="71">
        <v>100546.59999999999</v>
      </c>
      <c r="F45" s="72">
        <v>1196589.3700000001</v>
      </c>
      <c r="G45" s="73">
        <f t="shared" si="1"/>
        <v>11.9</v>
      </c>
      <c r="H45" s="73">
        <v>2.02</v>
      </c>
      <c r="I45" s="73">
        <f t="shared" si="2"/>
        <v>203104.13199999998</v>
      </c>
      <c r="J45" s="73">
        <f t="shared" si="0"/>
        <v>2417110.5274</v>
      </c>
      <c r="N45">
        <f>IF(G45&gt;'31032017'!F46,1,0)</f>
        <v>0</v>
      </c>
      <c r="O45" s="65"/>
      <c r="P45" s="65"/>
    </row>
    <row r="46" spans="2:16" x14ac:dyDescent="0.2">
      <c r="B46" s="70" t="s">
        <v>49</v>
      </c>
      <c r="C46" s="71">
        <v>-596.1</v>
      </c>
      <c r="D46" s="71">
        <v>10058</v>
      </c>
      <c r="E46" s="71">
        <v>9375.6</v>
      </c>
      <c r="F46" s="72">
        <v>665622.81000000006</v>
      </c>
      <c r="G46" s="73">
        <f t="shared" si="1"/>
        <v>71</v>
      </c>
      <c r="H46" s="73">
        <v>1.19</v>
      </c>
      <c r="I46" s="73">
        <f t="shared" si="2"/>
        <v>11156.964</v>
      </c>
      <c r="J46" s="73">
        <f t="shared" si="0"/>
        <v>792091.14390000002</v>
      </c>
      <c r="L46">
        <v>31822.6</v>
      </c>
      <c r="M46">
        <v>84002.4</v>
      </c>
      <c r="N46">
        <f>IF(G46&gt;'31032017'!F47,1,0)</f>
        <v>1</v>
      </c>
      <c r="O46" s="65"/>
      <c r="P46" s="65"/>
    </row>
    <row r="47" spans="2:16" x14ac:dyDescent="0.2">
      <c r="B47" s="70" t="s">
        <v>50</v>
      </c>
      <c r="C47" s="71">
        <v>6447.3</v>
      </c>
      <c r="D47" s="71">
        <v>8361.5</v>
      </c>
      <c r="E47" s="71">
        <v>30693</v>
      </c>
      <c r="F47" s="72">
        <v>476865.84</v>
      </c>
      <c r="G47" s="73">
        <f t="shared" si="1"/>
        <v>15.54</v>
      </c>
      <c r="H47" s="73">
        <v>0.76</v>
      </c>
      <c r="I47" s="73">
        <f t="shared" si="2"/>
        <v>23326.68</v>
      </c>
      <c r="J47" s="73">
        <f t="shared" si="0"/>
        <v>362418.03840000002</v>
      </c>
      <c r="N47">
        <f>IF(G47&gt;'31032017'!F48,1,0)</f>
        <v>1</v>
      </c>
      <c r="O47" s="65"/>
      <c r="P47" s="65"/>
    </row>
    <row r="48" spans="2:16" x14ac:dyDescent="0.2">
      <c r="B48" s="70" t="s">
        <v>144</v>
      </c>
      <c r="C48" s="71">
        <v>1650</v>
      </c>
      <c r="D48" s="71">
        <v>2370</v>
      </c>
      <c r="E48" s="71">
        <v>19081.8</v>
      </c>
      <c r="F48" s="72">
        <v>377709.06</v>
      </c>
      <c r="G48" s="73">
        <f t="shared" si="1"/>
        <v>19.79</v>
      </c>
      <c r="H48" s="73">
        <v>0.73</v>
      </c>
      <c r="I48" s="73">
        <f t="shared" si="2"/>
        <v>13929.714</v>
      </c>
      <c r="J48" s="73">
        <f t="shared" si="0"/>
        <v>275727.61379999999</v>
      </c>
      <c r="N48">
        <f>IF(G48&gt;'31032017'!F49,1,0)</f>
        <v>0</v>
      </c>
      <c r="O48" s="65"/>
      <c r="P48" s="65"/>
    </row>
    <row r="49" spans="2:16" x14ac:dyDescent="0.2">
      <c r="B49" s="70" t="s">
        <v>51</v>
      </c>
      <c r="C49" s="71">
        <v>6143</v>
      </c>
      <c r="D49" s="71">
        <v>4227.7</v>
      </c>
      <c r="E49" s="71">
        <v>26402.7</v>
      </c>
      <c r="F49" s="72">
        <v>1196798.9099999999</v>
      </c>
      <c r="G49" s="73">
        <f t="shared" si="1"/>
        <v>45.33</v>
      </c>
      <c r="H49" s="73">
        <v>1.1499999999999999</v>
      </c>
      <c r="I49" s="73">
        <f t="shared" si="2"/>
        <v>30363.105</v>
      </c>
      <c r="J49" s="73">
        <f t="shared" si="0"/>
        <v>1376318.7464999999</v>
      </c>
      <c r="N49">
        <f>IF(G49&gt;'31032017'!F50,1,0)</f>
        <v>1</v>
      </c>
      <c r="O49" s="65"/>
      <c r="P49" s="65"/>
    </row>
    <row r="50" spans="2:16" x14ac:dyDescent="0.2">
      <c r="B50" s="70" t="s">
        <v>124</v>
      </c>
      <c r="C50" s="71">
        <v>14240</v>
      </c>
      <c r="D50" s="71">
        <v>20910</v>
      </c>
      <c r="E50" s="71">
        <v>83042.5</v>
      </c>
      <c r="F50" s="72">
        <v>1149263.53</v>
      </c>
      <c r="G50" s="73">
        <f t="shared" si="1"/>
        <v>13.84</v>
      </c>
      <c r="H50" s="73">
        <v>1.55</v>
      </c>
      <c r="I50" s="73">
        <f t="shared" si="2"/>
        <v>128715.875</v>
      </c>
      <c r="J50" s="73">
        <f t="shared" si="0"/>
        <v>1781358.4715</v>
      </c>
      <c r="N50">
        <f>IF(G50&gt;'31032017'!F51,1,0)</f>
        <v>1</v>
      </c>
      <c r="O50" s="65"/>
      <c r="P50" s="65"/>
    </row>
    <row r="51" spans="2:16" x14ac:dyDescent="0.2">
      <c r="B51" s="70" t="s">
        <v>52</v>
      </c>
      <c r="C51" s="71">
        <v>20704</v>
      </c>
      <c r="D51" s="71">
        <v>21918</v>
      </c>
      <c r="E51" s="71">
        <v>86393</v>
      </c>
      <c r="F51" s="72">
        <v>1454045.54</v>
      </c>
      <c r="G51" s="73">
        <f t="shared" si="1"/>
        <v>16.829999999999998</v>
      </c>
      <c r="H51" s="73">
        <v>0.94</v>
      </c>
      <c r="I51" s="73">
        <f t="shared" si="2"/>
        <v>81209.42</v>
      </c>
      <c r="J51" s="73">
        <f t="shared" si="0"/>
        <v>1366802.8075999999</v>
      </c>
      <c r="N51">
        <f>IF(G51&gt;'31032017'!F52,1,0)</f>
        <v>0</v>
      </c>
      <c r="O51" s="65"/>
      <c r="P51" s="65"/>
    </row>
    <row r="52" spans="2:16" x14ac:dyDescent="0.2">
      <c r="B52" s="70" t="s">
        <v>53</v>
      </c>
      <c r="C52" s="71">
        <v>8015.4</v>
      </c>
      <c r="D52" s="71">
        <v>10027.299999999999</v>
      </c>
      <c r="E52" s="71">
        <v>37650</v>
      </c>
      <c r="F52" s="72">
        <v>693967.74</v>
      </c>
      <c r="G52" s="73">
        <f t="shared" si="1"/>
        <v>18.43</v>
      </c>
      <c r="H52" s="73">
        <v>1.45</v>
      </c>
      <c r="I52" s="73">
        <f t="shared" si="2"/>
        <v>54592.5</v>
      </c>
      <c r="J52" s="73">
        <f t="shared" si="0"/>
        <v>1006253.223</v>
      </c>
      <c r="N52">
        <f>IF(G52&gt;'31032017'!F53,1,0)</f>
        <v>1</v>
      </c>
      <c r="O52" s="65"/>
      <c r="P52" s="65"/>
    </row>
    <row r="53" spans="2:16" ht="13.5" thickBot="1" x14ac:dyDescent="0.25">
      <c r="B53" s="78" t="s">
        <v>54</v>
      </c>
      <c r="C53" s="79">
        <v>2383.8000000000002</v>
      </c>
      <c r="D53" s="79">
        <v>5911.7</v>
      </c>
      <c r="E53" s="79">
        <v>26090.7</v>
      </c>
      <c r="F53" s="80">
        <v>520611.23</v>
      </c>
      <c r="G53" s="81">
        <f t="shared" si="1"/>
        <v>19.95</v>
      </c>
      <c r="H53" s="81">
        <v>0.75</v>
      </c>
      <c r="I53" s="81">
        <f t="shared" si="2"/>
        <v>19568.025000000001</v>
      </c>
      <c r="J53" s="81">
        <f t="shared" si="0"/>
        <v>390458.42249999999</v>
      </c>
      <c r="N53">
        <f>IF(G53&gt;'31032017'!F54,1,0)</f>
        <v>1</v>
      </c>
      <c r="O53" s="65"/>
      <c r="P53" s="65"/>
    </row>
    <row r="54" spans="2:16" x14ac:dyDescent="0.2">
      <c r="C54" s="61">
        <f>SUM(C4:C53)</f>
        <v>745867.70000000019</v>
      </c>
      <c r="D54" s="61">
        <f>SUM(D4:D53)</f>
        <v>850358.6</v>
      </c>
      <c r="E54" s="77">
        <f>SUM(E4:E53)</f>
        <v>3259302.6</v>
      </c>
      <c r="F54" s="77">
        <f>SUM(F4:F53)</f>
        <v>73511151.120000005</v>
      </c>
      <c r="G54" s="25" t="s">
        <v>74</v>
      </c>
      <c r="H54" s="25">
        <f>SUM(H4:H53)</f>
        <v>99.98</v>
      </c>
      <c r="I54" s="25">
        <f>SUM(I4:I53)</f>
        <v>10412871.039999997</v>
      </c>
      <c r="J54" s="25">
        <f>SUM(J4:J53)</f>
        <v>238601201.24139991</v>
      </c>
      <c r="K54" s="65"/>
      <c r="O54" s="65"/>
      <c r="P54" s="65"/>
    </row>
    <row r="55" spans="2:16" x14ac:dyDescent="0.2">
      <c r="C55" s="26"/>
      <c r="D55" s="26" t="s">
        <v>125</v>
      </c>
      <c r="E55" s="55">
        <f>D54/C54-1</f>
        <v>0.14009307548778382</v>
      </c>
      <c r="F55" s="26"/>
      <c r="G55" s="26"/>
      <c r="I55" s="59" t="s">
        <v>116</v>
      </c>
      <c r="J55" s="60" t="s">
        <v>114</v>
      </c>
      <c r="P55" s="65"/>
    </row>
    <row r="56" spans="2:16" x14ac:dyDescent="0.2">
      <c r="B56" s="9" t="s">
        <v>65</v>
      </c>
      <c r="D56" s="26" t="s">
        <v>114</v>
      </c>
      <c r="E56" s="55">
        <f>SUMPRODUCT(D4:D53,H4:H53)/SUMPRODUCT(C4:C53,H4:H53)-1</f>
        <v>0.12333333385044698</v>
      </c>
      <c r="H56" s="75">
        <v>43053</v>
      </c>
      <c r="I56" s="54">
        <v>10186.1</v>
      </c>
      <c r="J56" s="54">
        <f>I54</f>
        <v>10412871.039999997</v>
      </c>
      <c r="K56" s="76"/>
    </row>
    <row r="57" spans="2:16" x14ac:dyDescent="0.2">
      <c r="B57" t="s">
        <v>138</v>
      </c>
      <c r="H57" s="75">
        <v>42961</v>
      </c>
      <c r="I57" s="54">
        <f>'30062017'!I57</f>
        <v>9794.15</v>
      </c>
      <c r="J57" s="54">
        <f>'30062017'!J57</f>
        <v>10041651.912599999</v>
      </c>
      <c r="L57" s="85"/>
    </row>
    <row r="58" spans="2:16" x14ac:dyDescent="0.2">
      <c r="B58" t="s">
        <v>109</v>
      </c>
      <c r="H58" t="s">
        <v>79</v>
      </c>
      <c r="I58" s="57">
        <f>I56/I57-1</f>
        <v>4.0018786724728583E-2</v>
      </c>
      <c r="J58" s="57">
        <f>J56/J57-1</f>
        <v>3.6967934223471888E-2</v>
      </c>
    </row>
    <row r="59" spans="2:16" x14ac:dyDescent="0.2">
      <c r="B59" t="s">
        <v>139</v>
      </c>
    </row>
    <row r="60" spans="2:16" x14ac:dyDescent="0.2">
      <c r="B60" t="s">
        <v>140</v>
      </c>
    </row>
    <row r="61" spans="2:16" ht="30.75" customHeight="1" x14ac:dyDescent="0.2">
      <c r="B61" s="110" t="s">
        <v>141</v>
      </c>
      <c r="C61" s="110"/>
      <c r="D61" s="110"/>
      <c r="E61" s="110"/>
      <c r="F61" s="110"/>
      <c r="G61" s="110"/>
      <c r="H61" s="110"/>
    </row>
    <row r="62" spans="2:16" ht="27" customHeight="1" x14ac:dyDescent="0.2">
      <c r="B62" s="109" t="s">
        <v>145</v>
      </c>
      <c r="C62" s="109"/>
      <c r="D62" s="109"/>
      <c r="E62" s="109"/>
      <c r="F62" s="109"/>
      <c r="G62" s="109"/>
      <c r="H62" s="109"/>
    </row>
  </sheetData>
  <mergeCells count="2">
    <mergeCell ref="B61:H61"/>
    <mergeCell ref="B62:H62"/>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P63"/>
  <sheetViews>
    <sheetView topLeftCell="B1" workbookViewId="0">
      <selection activeCell="L5" sqref="L5"/>
    </sheetView>
  </sheetViews>
  <sheetFormatPr defaultRowHeight="12.75" x14ac:dyDescent="0.2"/>
  <cols>
    <col min="1" max="1" width="2.140625" customWidth="1"/>
    <col min="2" max="2" width="36.5703125" customWidth="1"/>
    <col min="3" max="3" width="12.42578125" customWidth="1"/>
    <col min="4" max="4" width="13" customWidth="1"/>
    <col min="5" max="5" width="12.42578125" customWidth="1"/>
    <col min="6" max="6" width="13.140625" customWidth="1"/>
    <col min="7" max="7" width="12.42578125" customWidth="1"/>
    <col min="8" max="8" width="11.5703125" customWidth="1"/>
    <col min="9" max="9" width="12.42578125" customWidth="1"/>
    <col min="10" max="10" width="14.28515625" bestFit="1" customWidth="1"/>
    <col min="11" max="11" width="22.140625" customWidth="1"/>
    <col min="12" max="12" width="17.140625" customWidth="1"/>
    <col min="14" max="14" width="0" hidden="1" customWidth="1"/>
    <col min="15" max="15" width="12.140625" bestFit="1" customWidth="1"/>
  </cols>
  <sheetData>
    <row r="1" spans="2:16" ht="15.75" x14ac:dyDescent="0.25">
      <c r="B1" s="63"/>
      <c r="C1" s="35" t="s">
        <v>146</v>
      </c>
      <c r="D1" s="64">
        <f>J54/I54</f>
        <v>22.450896194204354</v>
      </c>
      <c r="E1" s="58"/>
      <c r="F1" s="58"/>
      <c r="G1" s="58"/>
      <c r="H1" s="58"/>
      <c r="I1" s="58"/>
      <c r="J1" s="58"/>
    </row>
    <row r="2" spans="2:16" x14ac:dyDescent="0.2">
      <c r="C2" s="47"/>
      <c r="D2" s="47" t="s">
        <v>80</v>
      </c>
      <c r="E2" s="47"/>
      <c r="F2" s="47"/>
      <c r="G2" s="47"/>
      <c r="H2" s="47"/>
      <c r="I2" s="47"/>
      <c r="J2" s="47"/>
    </row>
    <row r="3" spans="2:16" ht="64.5" thickBot="1" x14ac:dyDescent="0.25">
      <c r="B3" s="3" t="s">
        <v>60</v>
      </c>
      <c r="C3" s="3" t="s">
        <v>147</v>
      </c>
      <c r="D3" s="3" t="s">
        <v>148</v>
      </c>
      <c r="E3" s="3" t="s">
        <v>149</v>
      </c>
      <c r="F3" s="3" t="s">
        <v>151</v>
      </c>
      <c r="G3" s="3" t="s">
        <v>58</v>
      </c>
      <c r="H3" s="3" t="s">
        <v>152</v>
      </c>
      <c r="I3" s="3" t="s">
        <v>150</v>
      </c>
      <c r="J3" s="3" t="s">
        <v>153</v>
      </c>
    </row>
    <row r="4" spans="2:16" ht="13.5" thickTop="1" x14ac:dyDescent="0.2">
      <c r="B4" s="66" t="s">
        <v>4</v>
      </c>
      <c r="C4" s="67">
        <v>8474.6</v>
      </c>
      <c r="D4" s="67">
        <v>9940.7000000000007</v>
      </c>
      <c r="E4" s="67">
        <v>39137.599999999999</v>
      </c>
      <c r="F4" s="68">
        <v>818025.95</v>
      </c>
      <c r="G4" s="69">
        <f>ROUND(F4/E4,2)</f>
        <v>20.9</v>
      </c>
      <c r="H4" s="69">
        <v>0.77</v>
      </c>
      <c r="I4" s="82">
        <f>$H4*E4</f>
        <v>30135.952000000001</v>
      </c>
      <c r="J4" s="82">
        <f t="shared" ref="J4:J53" si="0">H4*F4</f>
        <v>629879.98149999999</v>
      </c>
      <c r="L4" s="69">
        <f>SUMPRODUCT(D4:D53,H4:H53)</f>
        <v>3199813.4110000003</v>
      </c>
      <c r="N4">
        <f>IF(G4&gt;'31032017'!F5,1,0)</f>
        <v>0</v>
      </c>
      <c r="O4" s="65"/>
      <c r="P4" s="65"/>
    </row>
    <row r="5" spans="2:16" x14ac:dyDescent="0.2">
      <c r="B5" s="70" t="s">
        <v>6</v>
      </c>
      <c r="C5" s="71">
        <v>2057</v>
      </c>
      <c r="D5" s="71">
        <v>4089.9</v>
      </c>
      <c r="E5" s="71">
        <v>15163.6</v>
      </c>
      <c r="F5" s="72">
        <v>523018.95</v>
      </c>
      <c r="G5" s="73">
        <f t="shared" ref="G5:G53" si="1">ROUND(F5/E5,2)</f>
        <v>34.49</v>
      </c>
      <c r="H5" s="73">
        <v>0.45</v>
      </c>
      <c r="I5" s="83">
        <f t="shared" ref="I5:I53" si="2">$H5*E5</f>
        <v>6823.62</v>
      </c>
      <c r="J5" s="83">
        <f t="shared" si="0"/>
        <v>235358.5275</v>
      </c>
      <c r="L5" s="73">
        <v>0.45</v>
      </c>
      <c r="N5">
        <f>IF(G5&gt;'31032017'!F6,1,0)</f>
        <v>1</v>
      </c>
      <c r="O5" s="65"/>
      <c r="P5" s="65"/>
    </row>
    <row r="6" spans="2:16" x14ac:dyDescent="0.2">
      <c r="B6" s="70" t="s">
        <v>7</v>
      </c>
      <c r="C6" s="71">
        <v>4662.1000000000004</v>
      </c>
      <c r="D6" s="71">
        <v>5546.4</v>
      </c>
      <c r="E6" s="71">
        <v>20201.599999999999</v>
      </c>
      <c r="F6" s="72">
        <v>1080584.27</v>
      </c>
      <c r="G6" s="73">
        <f t="shared" si="1"/>
        <v>53.49</v>
      </c>
      <c r="H6" s="73">
        <v>1.2</v>
      </c>
      <c r="I6" s="83">
        <f t="shared" si="2"/>
        <v>24241.919999999998</v>
      </c>
      <c r="J6" s="83">
        <f t="shared" si="0"/>
        <v>1296701.1240000001</v>
      </c>
      <c r="L6" s="73">
        <v>1.2</v>
      </c>
      <c r="N6">
        <f>IF(G6&gt;'31032017'!F7,1,0)</f>
        <v>1</v>
      </c>
      <c r="O6" s="65"/>
      <c r="P6" s="65"/>
    </row>
    <row r="7" spans="2:16" x14ac:dyDescent="0.2">
      <c r="B7" s="70" t="s">
        <v>8</v>
      </c>
      <c r="C7" s="71">
        <v>5785.9</v>
      </c>
      <c r="D7" s="71">
        <v>5950.1</v>
      </c>
      <c r="E7" s="71">
        <v>24271.199999999997</v>
      </c>
      <c r="F7" s="72">
        <v>336560.15</v>
      </c>
      <c r="G7" s="73">
        <f t="shared" si="1"/>
        <v>13.87</v>
      </c>
      <c r="H7" s="73">
        <v>0.42</v>
      </c>
      <c r="I7" s="83">
        <f t="shared" si="2"/>
        <v>10193.903999999999</v>
      </c>
      <c r="J7" s="83">
        <f t="shared" si="0"/>
        <v>141355.26300000001</v>
      </c>
      <c r="L7" s="73">
        <v>0.42</v>
      </c>
      <c r="N7">
        <f>IF(G7&gt;'31032017'!F8,1,0)</f>
        <v>0</v>
      </c>
      <c r="O7" s="65"/>
      <c r="P7" s="65"/>
    </row>
    <row r="8" spans="2:16" x14ac:dyDescent="0.2">
      <c r="B8" s="70" t="s">
        <v>9</v>
      </c>
      <c r="C8" s="71">
        <v>5795.7</v>
      </c>
      <c r="D8" s="71">
        <v>7264.4</v>
      </c>
      <c r="E8" s="71">
        <v>36895.199999999997</v>
      </c>
      <c r="F8" s="72">
        <v>1363807.59</v>
      </c>
      <c r="G8" s="73">
        <f t="shared" si="1"/>
        <v>36.96</v>
      </c>
      <c r="H8" s="73">
        <v>2.2200000000000002</v>
      </c>
      <c r="I8" s="83">
        <f t="shared" si="2"/>
        <v>81907.343999999997</v>
      </c>
      <c r="J8" s="83">
        <f t="shared" si="0"/>
        <v>3027652.8498000004</v>
      </c>
      <c r="L8" s="73">
        <v>2.2200000000000002</v>
      </c>
      <c r="N8">
        <f>IF(G8&gt;'31032017'!F9,1,0)</f>
        <v>1</v>
      </c>
      <c r="O8" s="65"/>
      <c r="P8" s="65"/>
    </row>
    <row r="9" spans="2:16" x14ac:dyDescent="0.2">
      <c r="B9" s="70" t="s">
        <v>10</v>
      </c>
      <c r="C9" s="71">
        <v>9768.2000000000007</v>
      </c>
      <c r="D9" s="71">
        <v>10131.6</v>
      </c>
      <c r="E9" s="71">
        <v>39057.300000000003</v>
      </c>
      <c r="F9" s="72">
        <v>882497.07</v>
      </c>
      <c r="G9" s="73">
        <f t="shared" si="1"/>
        <v>22.59</v>
      </c>
      <c r="H9" s="73">
        <v>1.07</v>
      </c>
      <c r="I9" s="83">
        <f t="shared" si="2"/>
        <v>41791.311000000009</v>
      </c>
      <c r="J9" s="83">
        <f t="shared" si="0"/>
        <v>944271.86490000004</v>
      </c>
      <c r="L9" s="73">
        <v>1.07</v>
      </c>
      <c r="N9">
        <f>IF(G9&gt;'31032017'!F10,1,0)</f>
        <v>0</v>
      </c>
      <c r="O9" s="65"/>
      <c r="P9" s="65"/>
    </row>
    <row r="10" spans="2:16" x14ac:dyDescent="0.2">
      <c r="B10" s="70" t="s">
        <v>142</v>
      </c>
      <c r="C10" s="71">
        <v>5556.5</v>
      </c>
      <c r="D10" s="71">
        <v>7668.1</v>
      </c>
      <c r="E10" s="71">
        <v>23749</v>
      </c>
      <c r="F10" s="72">
        <v>943340.86</v>
      </c>
      <c r="G10" s="73">
        <f t="shared" si="1"/>
        <v>39.72</v>
      </c>
      <c r="H10" s="73">
        <v>0.93</v>
      </c>
      <c r="I10" s="83">
        <f t="shared" si="2"/>
        <v>22086.57</v>
      </c>
      <c r="J10" s="83">
        <f t="shared" si="0"/>
        <v>877306.99979999999</v>
      </c>
      <c r="L10" s="73">
        <v>0.93</v>
      </c>
      <c r="N10">
        <f>IF(G10&gt;'31032017'!F11,1,0)</f>
        <v>1</v>
      </c>
      <c r="O10" s="65"/>
      <c r="P10" s="65"/>
    </row>
    <row r="11" spans="2:16" x14ac:dyDescent="0.2">
      <c r="B11" s="70" t="s">
        <v>13</v>
      </c>
      <c r="C11" s="71">
        <v>22719.4</v>
      </c>
      <c r="D11" s="71">
        <v>21437.4</v>
      </c>
      <c r="E11" s="71">
        <v>70873.8</v>
      </c>
      <c r="F11" s="72">
        <v>983647.66</v>
      </c>
      <c r="G11" s="73">
        <f t="shared" si="1"/>
        <v>13.88</v>
      </c>
      <c r="H11" s="73">
        <v>0.9</v>
      </c>
      <c r="I11" s="83">
        <f t="shared" si="2"/>
        <v>63786.420000000006</v>
      </c>
      <c r="J11" s="83">
        <f t="shared" si="0"/>
        <v>885282.89400000009</v>
      </c>
      <c r="L11" s="73">
        <v>0.9</v>
      </c>
      <c r="N11">
        <f>IF(G11&gt;'31032017'!F12,1,0)</f>
        <v>0</v>
      </c>
      <c r="O11" s="65"/>
      <c r="P11" s="65"/>
    </row>
    <row r="12" spans="2:16" x14ac:dyDescent="0.2">
      <c r="B12" s="70" t="s">
        <v>14</v>
      </c>
      <c r="C12" s="71">
        <v>5037</v>
      </c>
      <c r="D12" s="71">
        <v>3058</v>
      </c>
      <c r="E12" s="71">
        <v>13895</v>
      </c>
      <c r="F12" s="72">
        <v>1670413.57</v>
      </c>
      <c r="G12" s="73">
        <f t="shared" si="1"/>
        <v>120.22</v>
      </c>
      <c r="H12" s="73">
        <v>1.36</v>
      </c>
      <c r="I12" s="83">
        <f t="shared" si="2"/>
        <v>18897.2</v>
      </c>
      <c r="J12" s="83">
        <f t="shared" si="0"/>
        <v>2271762.4552000002</v>
      </c>
      <c r="L12" s="73">
        <v>1.36</v>
      </c>
      <c r="N12">
        <f>IF(G12&gt;'31032017'!F13,1,0)</f>
        <v>1</v>
      </c>
      <c r="O12" s="65"/>
      <c r="P12" s="65"/>
    </row>
    <row r="13" spans="2:16" x14ac:dyDescent="0.2">
      <c r="B13" s="70" t="s">
        <v>15</v>
      </c>
      <c r="C13" s="71">
        <v>6204</v>
      </c>
      <c r="D13" s="71">
        <v>5854</v>
      </c>
      <c r="E13" s="71">
        <v>24843</v>
      </c>
      <c r="F13" s="72">
        <v>617075.55000000005</v>
      </c>
      <c r="G13" s="73">
        <f t="shared" si="1"/>
        <v>24.84</v>
      </c>
      <c r="H13" s="73">
        <v>0.64</v>
      </c>
      <c r="I13" s="83">
        <f t="shared" si="2"/>
        <v>15899.52</v>
      </c>
      <c r="J13" s="83">
        <f t="shared" si="0"/>
        <v>394928.35200000001</v>
      </c>
      <c r="L13" s="73">
        <v>0.64</v>
      </c>
      <c r="N13">
        <f>IF(G13&gt;'31032017'!F14,1,0)</f>
        <v>0</v>
      </c>
      <c r="O13" s="65"/>
      <c r="P13" s="65"/>
    </row>
    <row r="14" spans="2:16" x14ac:dyDescent="0.2">
      <c r="B14" s="70" t="s">
        <v>16</v>
      </c>
      <c r="C14" s="71">
        <v>2181.9</v>
      </c>
      <c r="D14" s="71">
        <v>2810.1</v>
      </c>
      <c r="E14" s="71">
        <v>13774.3</v>
      </c>
      <c r="F14" s="72">
        <v>592006.22</v>
      </c>
      <c r="G14" s="73">
        <f t="shared" si="1"/>
        <v>42.98</v>
      </c>
      <c r="H14" s="73">
        <v>0.42</v>
      </c>
      <c r="I14" s="83">
        <f t="shared" si="2"/>
        <v>5785.2059999999992</v>
      </c>
      <c r="J14" s="83">
        <f t="shared" si="0"/>
        <v>248642.61239999998</v>
      </c>
      <c r="L14" s="73">
        <v>0.42</v>
      </c>
      <c r="N14">
        <f>IF(G14&gt;'31032017'!F15,1,0)</f>
        <v>1</v>
      </c>
      <c r="O14" s="65"/>
      <c r="P14" s="65"/>
    </row>
    <row r="15" spans="2:16" x14ac:dyDescent="0.2">
      <c r="B15" s="70" t="s">
        <v>17</v>
      </c>
      <c r="C15" s="71">
        <v>3748.2</v>
      </c>
      <c r="D15" s="71">
        <v>4005.1</v>
      </c>
      <c r="E15" s="71">
        <v>11701.3</v>
      </c>
      <c r="F15" s="72">
        <v>485213.07</v>
      </c>
      <c r="G15" s="73">
        <f t="shared" si="1"/>
        <v>41.47</v>
      </c>
      <c r="H15" s="73">
        <v>0.71</v>
      </c>
      <c r="I15" s="83">
        <f t="shared" si="2"/>
        <v>8307.9229999999989</v>
      </c>
      <c r="J15" s="83">
        <f t="shared" si="0"/>
        <v>344501.27970000001</v>
      </c>
      <c r="L15" s="73">
        <v>0.71</v>
      </c>
      <c r="N15">
        <f>IF(G15&gt;'31032017'!F16,1,0)</f>
        <v>1</v>
      </c>
      <c r="O15" s="65"/>
      <c r="P15" s="65"/>
    </row>
    <row r="16" spans="2:16" x14ac:dyDescent="0.2">
      <c r="B16" s="70" t="s">
        <v>18</v>
      </c>
      <c r="C16" s="71">
        <v>28832.799999999999</v>
      </c>
      <c r="D16" s="71">
        <v>30046.799999999999</v>
      </c>
      <c r="E16" s="71">
        <v>84411.599999999991</v>
      </c>
      <c r="F16" s="72">
        <v>1926314.25</v>
      </c>
      <c r="G16" s="73">
        <f t="shared" si="1"/>
        <v>22.82</v>
      </c>
      <c r="H16" s="73">
        <v>0.92</v>
      </c>
      <c r="I16" s="83">
        <f t="shared" si="2"/>
        <v>77658.671999999991</v>
      </c>
      <c r="J16" s="83">
        <f t="shared" si="0"/>
        <v>1772209.11</v>
      </c>
      <c r="L16" s="73">
        <v>0.92</v>
      </c>
      <c r="N16">
        <f>IF(G16&gt;'31032017'!F17,1,0)</f>
        <v>0</v>
      </c>
      <c r="O16" s="65"/>
      <c r="P16" s="65"/>
    </row>
    <row r="17" spans="2:16" x14ac:dyDescent="0.2">
      <c r="B17" s="70" t="s">
        <v>19</v>
      </c>
      <c r="C17" s="71">
        <v>4923</v>
      </c>
      <c r="D17" s="71">
        <v>3027</v>
      </c>
      <c r="E17" s="71">
        <v>10123</v>
      </c>
      <c r="F17" s="72">
        <v>358811.1</v>
      </c>
      <c r="G17" s="73">
        <f t="shared" si="1"/>
        <v>35.450000000000003</v>
      </c>
      <c r="H17" s="73">
        <v>0.63</v>
      </c>
      <c r="I17" s="83">
        <f t="shared" si="2"/>
        <v>6377.49</v>
      </c>
      <c r="J17" s="83">
        <f t="shared" si="0"/>
        <v>226050.99299999999</v>
      </c>
      <c r="L17" s="73">
        <v>0.63</v>
      </c>
      <c r="N17">
        <f>IF(G17&gt;'31032017'!F18,1,0)</f>
        <v>1</v>
      </c>
      <c r="O17" s="65"/>
      <c r="P17" s="65"/>
    </row>
    <row r="18" spans="2:16" x14ac:dyDescent="0.2">
      <c r="B18" s="70" t="s">
        <v>20</v>
      </c>
      <c r="C18" s="71">
        <v>4181.8999999999996</v>
      </c>
      <c r="D18" s="71">
        <v>5205</v>
      </c>
      <c r="E18" s="71">
        <v>19575.8</v>
      </c>
      <c r="F18" s="72">
        <v>733733.01</v>
      </c>
      <c r="G18" s="73">
        <f t="shared" si="1"/>
        <v>37.479999999999997</v>
      </c>
      <c r="H18" s="73">
        <v>0.84</v>
      </c>
      <c r="I18" s="83">
        <f t="shared" si="2"/>
        <v>16443.671999999999</v>
      </c>
      <c r="J18" s="83">
        <f t="shared" si="0"/>
        <v>616335.72840000002</v>
      </c>
      <c r="L18" s="73">
        <v>0.84</v>
      </c>
      <c r="N18">
        <f>IF(G18&gt;'31032017'!F19,1,0)</f>
        <v>1</v>
      </c>
      <c r="O18" s="65"/>
      <c r="P18" s="65"/>
    </row>
    <row r="19" spans="2:16" x14ac:dyDescent="0.2">
      <c r="B19" s="70" t="s">
        <v>21</v>
      </c>
      <c r="C19" s="71">
        <v>9829.2000000000007</v>
      </c>
      <c r="D19" s="71">
        <v>12622.2</v>
      </c>
      <c r="E19" s="71">
        <v>38576.5</v>
      </c>
      <c r="F19" s="72">
        <v>787047.94</v>
      </c>
      <c r="G19" s="73">
        <f t="shared" si="1"/>
        <v>20.399999999999999</v>
      </c>
      <c r="H19" s="73">
        <v>0.72</v>
      </c>
      <c r="I19" s="83">
        <f t="shared" si="2"/>
        <v>27775.079999999998</v>
      </c>
      <c r="J19" s="83">
        <f t="shared" si="0"/>
        <v>566674.51679999998</v>
      </c>
      <c r="L19" s="73">
        <v>0.72</v>
      </c>
      <c r="N19">
        <f>IF(G19&gt;'31032017'!F20,1,0)</f>
        <v>0</v>
      </c>
      <c r="O19" s="65"/>
      <c r="P19" s="65"/>
    </row>
    <row r="20" spans="2:16" x14ac:dyDescent="0.2">
      <c r="B20" s="70" t="s">
        <v>23</v>
      </c>
      <c r="C20" s="71">
        <v>20630</v>
      </c>
      <c r="D20" s="71">
        <v>20750</v>
      </c>
      <c r="E20" s="71">
        <v>89660</v>
      </c>
      <c r="F20" s="72">
        <v>1261995.3500000001</v>
      </c>
      <c r="G20" s="73">
        <f t="shared" si="1"/>
        <v>14.08</v>
      </c>
      <c r="H20" s="73">
        <v>1.29</v>
      </c>
      <c r="I20" s="83">
        <f t="shared" si="2"/>
        <v>115661.40000000001</v>
      </c>
      <c r="J20" s="83">
        <f t="shared" si="0"/>
        <v>1627974.0015000002</v>
      </c>
      <c r="L20" s="73">
        <v>1.29</v>
      </c>
      <c r="N20">
        <f>IF(G20&gt;'31032017'!F21,1,0)</f>
        <v>0</v>
      </c>
      <c r="O20" s="65"/>
      <c r="P20" s="65"/>
    </row>
    <row r="21" spans="2:16" x14ac:dyDescent="0.2">
      <c r="B21" s="70" t="s">
        <v>24</v>
      </c>
      <c r="C21" s="71">
        <v>38653.300000000003</v>
      </c>
      <c r="D21" s="71">
        <v>46426</v>
      </c>
      <c r="E21" s="71">
        <v>166775.6</v>
      </c>
      <c r="F21" s="72">
        <v>4830183.93</v>
      </c>
      <c r="G21" s="73">
        <f t="shared" si="1"/>
        <v>28.96</v>
      </c>
      <c r="H21" s="73">
        <v>9.64</v>
      </c>
      <c r="I21" s="83">
        <f t="shared" si="2"/>
        <v>1607716.7840000002</v>
      </c>
      <c r="J21" s="83">
        <f t="shared" si="0"/>
        <v>46562973.085199997</v>
      </c>
      <c r="L21" s="73">
        <v>9.64</v>
      </c>
      <c r="N21">
        <f>IF(G21&gt;'31032017'!F22,1,0)</f>
        <v>1</v>
      </c>
      <c r="O21" s="65"/>
      <c r="P21" s="65"/>
    </row>
    <row r="22" spans="2:16" x14ac:dyDescent="0.2">
      <c r="B22" s="70" t="s">
        <v>25</v>
      </c>
      <c r="C22" s="71">
        <v>7720.5</v>
      </c>
      <c r="D22" s="71">
        <v>8054.3</v>
      </c>
      <c r="E22" s="71">
        <v>34477.1</v>
      </c>
      <c r="F22" s="72">
        <v>695130.67</v>
      </c>
      <c r="G22" s="73">
        <f t="shared" si="1"/>
        <v>20.16</v>
      </c>
      <c r="H22" s="73">
        <v>1.1299999999999999</v>
      </c>
      <c r="I22" s="83">
        <f t="shared" si="2"/>
        <v>38959.122999999992</v>
      </c>
      <c r="J22" s="83">
        <f t="shared" si="0"/>
        <v>785497.65709999995</v>
      </c>
      <c r="L22" s="73">
        <v>1.1299999999999999</v>
      </c>
      <c r="N22">
        <f>IF(G22&gt;'31032017'!F23,1,0)</f>
        <v>1</v>
      </c>
      <c r="O22" s="65"/>
      <c r="P22" s="65"/>
    </row>
    <row r="23" spans="2:16" x14ac:dyDescent="0.2">
      <c r="B23" s="70" t="s">
        <v>26</v>
      </c>
      <c r="C23" s="71">
        <v>3205.6</v>
      </c>
      <c r="D23" s="71">
        <v>3771.4</v>
      </c>
      <c r="E23" s="71">
        <v>15620.199999999999</v>
      </c>
      <c r="F23" s="72">
        <v>558266.15</v>
      </c>
      <c r="G23" s="73">
        <f t="shared" si="1"/>
        <v>35.74</v>
      </c>
      <c r="H23" s="73">
        <v>0.88</v>
      </c>
      <c r="I23" s="83">
        <f t="shared" si="2"/>
        <v>13745.776</v>
      </c>
      <c r="J23" s="83">
        <f t="shared" si="0"/>
        <v>491274.212</v>
      </c>
      <c r="L23" s="73">
        <v>0.88</v>
      </c>
      <c r="N23">
        <f>IF(G23&gt;'31032017'!F24,1,0)</f>
        <v>1</v>
      </c>
      <c r="O23" s="65"/>
      <c r="P23" s="65"/>
    </row>
    <row r="24" spans="2:16" x14ac:dyDescent="0.2">
      <c r="B24" s="70" t="s">
        <v>143</v>
      </c>
      <c r="C24" s="71">
        <v>15903.1</v>
      </c>
      <c r="D24" s="71">
        <v>19496.900000000001</v>
      </c>
      <c r="E24" s="71">
        <v>64279.700000000004</v>
      </c>
      <c r="F24" s="72">
        <v>580385.93999999994</v>
      </c>
      <c r="G24" s="73">
        <f t="shared" si="1"/>
        <v>9.0299999999999994</v>
      </c>
      <c r="H24" s="73">
        <v>0.7</v>
      </c>
      <c r="I24" s="83">
        <f t="shared" si="2"/>
        <v>44995.79</v>
      </c>
      <c r="J24" s="83">
        <f t="shared" si="0"/>
        <v>406270.15799999994</v>
      </c>
      <c r="L24" s="73">
        <v>0.7</v>
      </c>
      <c r="N24">
        <f>IF(G24&gt;'31032017'!F25,1,0)</f>
        <v>0</v>
      </c>
      <c r="O24" s="65"/>
      <c r="P24" s="65"/>
    </row>
    <row r="25" spans="2:16" x14ac:dyDescent="0.2">
      <c r="B25" s="70" t="s">
        <v>27</v>
      </c>
      <c r="C25" s="71">
        <v>10380</v>
      </c>
      <c r="D25" s="71">
        <v>13260</v>
      </c>
      <c r="E25" s="71">
        <v>50680</v>
      </c>
      <c r="F25" s="72">
        <v>2884979.38</v>
      </c>
      <c r="G25" s="73">
        <f t="shared" si="1"/>
        <v>56.93</v>
      </c>
      <c r="H25" s="73">
        <v>2.2999999999999998</v>
      </c>
      <c r="I25" s="83">
        <f t="shared" si="2"/>
        <v>116563.99999999999</v>
      </c>
      <c r="J25" s="83">
        <f t="shared" si="0"/>
        <v>6635452.5739999991</v>
      </c>
      <c r="L25" s="73">
        <v>2.2999999999999998</v>
      </c>
      <c r="N25">
        <f>IF(G25&gt;'31032017'!F26,1,0)</f>
        <v>1</v>
      </c>
      <c r="O25" s="65"/>
      <c r="P25" s="65"/>
    </row>
    <row r="26" spans="2:16" x14ac:dyDescent="0.2">
      <c r="B26" s="70" t="s">
        <v>28</v>
      </c>
      <c r="C26" s="71">
        <v>27286.6</v>
      </c>
      <c r="D26" s="71">
        <v>66770.600000000006</v>
      </c>
      <c r="E26" s="71">
        <v>153596.70000000001</v>
      </c>
      <c r="F26" s="72">
        <v>2938969.06</v>
      </c>
      <c r="G26" s="73">
        <f t="shared" si="1"/>
        <v>19.13</v>
      </c>
      <c r="H26" s="73">
        <v>7.34</v>
      </c>
      <c r="I26" s="83">
        <f t="shared" si="2"/>
        <v>1127399.7780000002</v>
      </c>
      <c r="J26" s="83">
        <f t="shared" si="0"/>
        <v>21572032.900400002</v>
      </c>
      <c r="L26" s="73">
        <v>7.34</v>
      </c>
      <c r="N26">
        <f>IF(G26&gt;'31032017'!F27,1,0)</f>
        <v>0</v>
      </c>
      <c r="O26" s="65"/>
      <c r="P26" s="65"/>
    </row>
    <row r="27" spans="2:16" x14ac:dyDescent="0.2">
      <c r="B27" s="70" t="s">
        <v>29</v>
      </c>
      <c r="C27" s="71">
        <v>26108.3</v>
      </c>
      <c r="D27" s="71">
        <v>18941.5</v>
      </c>
      <c r="E27" s="71">
        <v>76530</v>
      </c>
      <c r="F27" s="72">
        <v>2039560.88</v>
      </c>
      <c r="G27" s="73">
        <f t="shared" si="1"/>
        <v>26.65</v>
      </c>
      <c r="H27" s="73">
        <v>5.33</v>
      </c>
      <c r="I27" s="83">
        <f t="shared" si="2"/>
        <v>407904.9</v>
      </c>
      <c r="J27" s="83">
        <f t="shared" si="0"/>
        <v>10870859.4904</v>
      </c>
      <c r="L27" s="73">
        <v>5.33</v>
      </c>
      <c r="N27">
        <f>IF(G27&gt;'31032017'!F28,1,0)</f>
        <v>1</v>
      </c>
      <c r="O27" s="65"/>
      <c r="P27" s="65"/>
    </row>
    <row r="28" spans="2:16" x14ac:dyDescent="0.2">
      <c r="B28" s="70" t="s">
        <v>30</v>
      </c>
      <c r="C28" s="71">
        <v>26467.3</v>
      </c>
      <c r="D28" s="71">
        <v>30902</v>
      </c>
      <c r="E28" s="71">
        <v>109600.1</v>
      </c>
      <c r="F28" s="72">
        <v>3208202.71</v>
      </c>
      <c r="G28" s="73">
        <f t="shared" si="1"/>
        <v>29.27</v>
      </c>
      <c r="H28" s="73">
        <v>5.44</v>
      </c>
      <c r="I28" s="83">
        <f t="shared" si="2"/>
        <v>596224.54400000011</v>
      </c>
      <c r="J28" s="83">
        <f t="shared" si="0"/>
        <v>17452622.742400002</v>
      </c>
      <c r="L28" s="73">
        <v>5.44</v>
      </c>
      <c r="N28">
        <f>IF(G28&gt;'31032017'!F29,1,0)</f>
        <v>1</v>
      </c>
      <c r="O28" s="65"/>
      <c r="P28" s="65"/>
    </row>
    <row r="29" spans="2:16" x14ac:dyDescent="0.2">
      <c r="B29" s="70" t="s">
        <v>99</v>
      </c>
      <c r="C29" s="71">
        <v>7514.9</v>
      </c>
      <c r="D29" s="71">
        <v>11677.3</v>
      </c>
      <c r="E29" s="71">
        <v>36575.399999999994</v>
      </c>
      <c r="F29" s="72">
        <v>527870.03</v>
      </c>
      <c r="G29" s="73">
        <f t="shared" si="1"/>
        <v>14.43</v>
      </c>
      <c r="H29" s="73">
        <v>1.06</v>
      </c>
      <c r="I29" s="83">
        <f t="shared" si="2"/>
        <v>38769.923999999999</v>
      </c>
      <c r="J29" s="83">
        <f t="shared" si="0"/>
        <v>559542.23180000007</v>
      </c>
      <c r="L29" s="73">
        <v>1.06</v>
      </c>
      <c r="N29">
        <f>IF(G29&gt;'31032017'!F30,1,0)</f>
        <v>0</v>
      </c>
      <c r="O29" s="65"/>
      <c r="P29" s="65"/>
    </row>
    <row r="30" spans="2:16" x14ac:dyDescent="0.2">
      <c r="B30" s="70" t="s">
        <v>100</v>
      </c>
      <c r="C30" s="71">
        <v>39949.1</v>
      </c>
      <c r="D30" s="71">
        <v>78832.2</v>
      </c>
      <c r="E30" s="71">
        <v>198486.39999999997</v>
      </c>
      <c r="F30" s="72">
        <v>1781024.54</v>
      </c>
      <c r="G30" s="73">
        <f t="shared" si="1"/>
        <v>8.9700000000000006</v>
      </c>
      <c r="H30" s="73">
        <v>1</v>
      </c>
      <c r="I30" s="83">
        <f t="shared" si="2"/>
        <v>198486.39999999997</v>
      </c>
      <c r="J30" s="83">
        <f t="shared" si="0"/>
        <v>1781024.54</v>
      </c>
      <c r="L30" s="73">
        <v>1</v>
      </c>
      <c r="N30">
        <f>IF(G30&gt;'31032017'!F31,1,0)</f>
        <v>0</v>
      </c>
      <c r="O30" s="65"/>
      <c r="P30" s="65"/>
    </row>
    <row r="31" spans="2:16" x14ac:dyDescent="0.2">
      <c r="B31" s="70" t="s">
        <v>32</v>
      </c>
      <c r="C31" s="71">
        <v>7506.4</v>
      </c>
      <c r="D31" s="71">
        <v>9362.5</v>
      </c>
      <c r="E31" s="71">
        <v>34045.1</v>
      </c>
      <c r="F31" s="72">
        <v>975419.86</v>
      </c>
      <c r="G31" s="73">
        <f t="shared" si="1"/>
        <v>28.65</v>
      </c>
      <c r="H31" s="73">
        <v>2.1</v>
      </c>
      <c r="I31" s="83">
        <f t="shared" si="2"/>
        <v>71494.710000000006</v>
      </c>
      <c r="J31" s="83">
        <f t="shared" si="0"/>
        <v>2048381.706</v>
      </c>
      <c r="L31" s="73">
        <v>2.1</v>
      </c>
      <c r="N31">
        <f>IF(G31&gt;'31032017'!F32,1,0)</f>
        <v>1</v>
      </c>
      <c r="O31" s="65"/>
      <c r="P31" s="65"/>
    </row>
    <row r="32" spans="2:16" x14ac:dyDescent="0.2">
      <c r="B32" s="70" t="s">
        <v>33</v>
      </c>
      <c r="C32" s="71">
        <v>37080</v>
      </c>
      <c r="D32" s="71">
        <v>51290</v>
      </c>
      <c r="E32" s="71">
        <v>159410</v>
      </c>
      <c r="F32" s="72">
        <v>2480746.41</v>
      </c>
      <c r="G32" s="73">
        <f t="shared" si="1"/>
        <v>15.56</v>
      </c>
      <c r="H32" s="73">
        <v>5.4</v>
      </c>
      <c r="I32" s="83">
        <f t="shared" si="2"/>
        <v>860814</v>
      </c>
      <c r="J32" s="83">
        <f t="shared" si="0"/>
        <v>13396030.614000002</v>
      </c>
      <c r="L32" s="73">
        <v>5.4</v>
      </c>
      <c r="N32">
        <f>IF(G32&gt;'31032017'!F33,1,0)</f>
        <v>0</v>
      </c>
      <c r="O32" s="65"/>
      <c r="P32" s="65"/>
    </row>
    <row r="33" spans="2:16" x14ac:dyDescent="0.2">
      <c r="B33" s="70" t="s">
        <v>34</v>
      </c>
      <c r="C33" s="71">
        <v>12665.9</v>
      </c>
      <c r="D33" s="71">
        <v>16242.4</v>
      </c>
      <c r="E33" s="71">
        <v>58160.799999999996</v>
      </c>
      <c r="F33" s="72">
        <v>1991775.59</v>
      </c>
      <c r="G33" s="73">
        <f t="shared" si="1"/>
        <v>34.25</v>
      </c>
      <c r="H33" s="73">
        <v>3.47</v>
      </c>
      <c r="I33" s="83">
        <f t="shared" si="2"/>
        <v>201817.976</v>
      </c>
      <c r="J33" s="83">
        <f t="shared" si="0"/>
        <v>6911461.2973000007</v>
      </c>
      <c r="L33" s="73">
        <v>3.47</v>
      </c>
      <c r="N33">
        <f>IF(G33&gt;'31032017'!F34,1,0)</f>
        <v>1</v>
      </c>
      <c r="O33" s="65"/>
      <c r="P33" s="65"/>
    </row>
    <row r="34" spans="2:16" x14ac:dyDescent="0.2">
      <c r="B34" s="70" t="s">
        <v>35</v>
      </c>
      <c r="C34" s="71">
        <v>9724</v>
      </c>
      <c r="D34" s="71">
        <v>14899.8</v>
      </c>
      <c r="E34" s="71">
        <v>72270.100000000006</v>
      </c>
      <c r="F34" s="72">
        <v>1808502.32</v>
      </c>
      <c r="G34" s="73">
        <f t="shared" si="1"/>
        <v>25.02</v>
      </c>
      <c r="H34" s="73">
        <v>4.0999999999999996</v>
      </c>
      <c r="I34" s="83">
        <f t="shared" si="2"/>
        <v>296307.40999999997</v>
      </c>
      <c r="J34" s="83">
        <f t="shared" si="0"/>
        <v>7414859.5119999992</v>
      </c>
      <c r="L34" s="73">
        <v>4.0999999999999996</v>
      </c>
      <c r="N34">
        <f>IF(G34&gt;'31032017'!F35,1,0)</f>
        <v>0</v>
      </c>
      <c r="O34" s="65"/>
      <c r="P34" s="65"/>
    </row>
    <row r="35" spans="2:16" x14ac:dyDescent="0.2">
      <c r="B35" s="70" t="s">
        <v>36</v>
      </c>
      <c r="C35" s="71">
        <v>6331.1</v>
      </c>
      <c r="D35" s="71">
        <v>2217.3000000000002</v>
      </c>
      <c r="E35" s="71">
        <v>14150.099999999999</v>
      </c>
      <c r="F35" s="72">
        <v>368788.46</v>
      </c>
      <c r="G35" s="73">
        <f t="shared" si="1"/>
        <v>26.06</v>
      </c>
      <c r="H35" s="73">
        <v>0.5</v>
      </c>
      <c r="I35" s="83">
        <f t="shared" si="2"/>
        <v>7075.0499999999993</v>
      </c>
      <c r="J35" s="83">
        <f t="shared" si="0"/>
        <v>184394.23</v>
      </c>
      <c r="L35" s="73">
        <v>0.5</v>
      </c>
      <c r="N35">
        <f>IF(G35&gt;'31032017'!F36,1,0)</f>
        <v>0</v>
      </c>
      <c r="O35" s="65"/>
      <c r="P35" s="65"/>
    </row>
    <row r="36" spans="2:16" x14ac:dyDescent="0.2">
      <c r="B36" s="70" t="s">
        <v>37</v>
      </c>
      <c r="C36" s="71">
        <v>11670</v>
      </c>
      <c r="D36" s="71">
        <v>36280</v>
      </c>
      <c r="E36" s="71">
        <v>73820.399999999994</v>
      </c>
      <c r="F36" s="72">
        <v>881454.59</v>
      </c>
      <c r="G36" s="73">
        <f t="shared" si="1"/>
        <v>11.94</v>
      </c>
      <c r="H36" s="73">
        <v>1.67</v>
      </c>
      <c r="I36" s="83">
        <f t="shared" si="2"/>
        <v>123280.06799999998</v>
      </c>
      <c r="J36" s="83">
        <f t="shared" si="0"/>
        <v>1472029.1653</v>
      </c>
      <c r="L36" s="73">
        <v>1.67</v>
      </c>
      <c r="N36">
        <f>IF(G36&gt;'31032017'!F37,1,0)</f>
        <v>0</v>
      </c>
      <c r="O36" s="65"/>
      <c r="P36" s="65"/>
    </row>
    <row r="37" spans="2:16" x14ac:dyDescent="0.2">
      <c r="B37" s="70" t="s">
        <v>38</v>
      </c>
      <c r="C37" s="71">
        <v>17472</v>
      </c>
      <c r="D37" s="71">
        <v>17990</v>
      </c>
      <c r="E37" s="71">
        <v>75502</v>
      </c>
      <c r="F37" s="72">
        <v>2635263.37</v>
      </c>
      <c r="G37" s="73">
        <f t="shared" si="1"/>
        <v>34.9</v>
      </c>
      <c r="H37" s="73">
        <v>2.97</v>
      </c>
      <c r="I37" s="83">
        <f t="shared" si="2"/>
        <v>224240.94</v>
      </c>
      <c r="J37" s="83">
        <f t="shared" si="0"/>
        <v>7826732.2089000009</v>
      </c>
      <c r="L37" s="73">
        <v>2.97</v>
      </c>
      <c r="N37">
        <f>IF(G37&gt;'31032017'!F38,1,0)</f>
        <v>1</v>
      </c>
      <c r="O37" s="65"/>
      <c r="P37" s="65"/>
    </row>
    <row r="38" spans="2:16" x14ac:dyDescent="0.2">
      <c r="B38" s="70" t="s">
        <v>39</v>
      </c>
      <c r="C38" s="71">
        <v>24692.6</v>
      </c>
      <c r="D38" s="71">
        <v>23608.1</v>
      </c>
      <c r="E38" s="71">
        <v>94969.799999999988</v>
      </c>
      <c r="F38" s="72">
        <v>1352050.02</v>
      </c>
      <c r="G38" s="73">
        <f t="shared" si="1"/>
        <v>14.24</v>
      </c>
      <c r="H38" s="73">
        <v>1.22</v>
      </c>
      <c r="I38" s="83">
        <f t="shared" si="2"/>
        <v>115863.15599999999</v>
      </c>
      <c r="J38" s="83">
        <f t="shared" si="0"/>
        <v>1649501.0244</v>
      </c>
      <c r="L38" s="73">
        <v>1.22</v>
      </c>
      <c r="N38">
        <f>IF(G38&gt;'31032017'!F39,1,0)</f>
        <v>0</v>
      </c>
      <c r="O38" s="65"/>
      <c r="P38" s="65"/>
    </row>
    <row r="39" spans="2:16" x14ac:dyDescent="0.2">
      <c r="B39" s="70" t="s">
        <v>40</v>
      </c>
      <c r="C39" s="71">
        <v>43523.3</v>
      </c>
      <c r="D39" s="71">
        <v>50146.7</v>
      </c>
      <c r="E39" s="71">
        <v>183703.2</v>
      </c>
      <c r="F39" s="72">
        <v>2399814.98</v>
      </c>
      <c r="G39" s="73">
        <f t="shared" si="1"/>
        <v>13.06</v>
      </c>
      <c r="H39" s="73">
        <v>1.35</v>
      </c>
      <c r="I39" s="83">
        <f t="shared" si="2"/>
        <v>247999.32000000004</v>
      </c>
      <c r="J39" s="83">
        <f t="shared" si="0"/>
        <v>3239750.2230000002</v>
      </c>
      <c r="L39" s="73">
        <v>1.35</v>
      </c>
      <c r="N39">
        <f>IF(G39&gt;'31032017'!F40,1,0)</f>
        <v>1</v>
      </c>
      <c r="O39" s="65"/>
      <c r="P39" s="65"/>
    </row>
    <row r="40" spans="2:16" x14ac:dyDescent="0.2">
      <c r="B40" s="70" t="s">
        <v>41</v>
      </c>
      <c r="C40" s="71">
        <v>19300.2</v>
      </c>
      <c r="D40" s="71">
        <v>20408.3</v>
      </c>
      <c r="E40" s="71">
        <v>81506.399999999994</v>
      </c>
      <c r="F40" s="72">
        <v>1020290.77</v>
      </c>
      <c r="G40" s="73">
        <f t="shared" si="1"/>
        <v>12.52</v>
      </c>
      <c r="H40" s="73">
        <v>1</v>
      </c>
      <c r="I40" s="83">
        <f t="shared" si="2"/>
        <v>81506.399999999994</v>
      </c>
      <c r="J40" s="83">
        <f t="shared" si="0"/>
        <v>1020290.77</v>
      </c>
      <c r="L40" s="73">
        <v>1</v>
      </c>
      <c r="N40">
        <f>IF(G40&gt;'31032017'!F41,1,0)</f>
        <v>1</v>
      </c>
      <c r="O40" s="65"/>
      <c r="P40" s="65"/>
    </row>
    <row r="41" spans="2:16" x14ac:dyDescent="0.2">
      <c r="B41" s="70" t="s">
        <v>42</v>
      </c>
      <c r="C41" s="71">
        <v>75330</v>
      </c>
      <c r="D41" s="71">
        <v>94230</v>
      </c>
      <c r="E41" s="71">
        <v>346860</v>
      </c>
      <c r="F41" s="72">
        <v>5828983.1600000001</v>
      </c>
      <c r="G41" s="73">
        <f t="shared" si="1"/>
        <v>16.809999999999999</v>
      </c>
      <c r="H41" s="73">
        <v>7.79</v>
      </c>
      <c r="I41" s="83">
        <f t="shared" si="2"/>
        <v>2702039.4</v>
      </c>
      <c r="J41" s="83">
        <f t="shared" si="0"/>
        <v>45407778.816399999</v>
      </c>
      <c r="L41" s="73">
        <v>7.79</v>
      </c>
      <c r="N41">
        <f>IF(G41&gt;'31032017'!F42,1,0)</f>
        <v>1</v>
      </c>
      <c r="O41" s="65"/>
      <c r="P41" s="65"/>
    </row>
    <row r="42" spans="2:16" x14ac:dyDescent="0.2">
      <c r="B42" s="70" t="s">
        <v>43</v>
      </c>
      <c r="C42" s="71">
        <v>21522.3</v>
      </c>
      <c r="D42" s="71">
        <v>-18865.7</v>
      </c>
      <c r="E42" s="71">
        <v>80.399999999997817</v>
      </c>
      <c r="F42" s="72">
        <v>2327633.31</v>
      </c>
      <c r="G42" s="73">
        <f t="shared" si="1"/>
        <v>28950.66</v>
      </c>
      <c r="H42" s="73">
        <v>2.73</v>
      </c>
      <c r="I42" s="83">
        <f t="shared" si="2"/>
        <v>219.49199999999405</v>
      </c>
      <c r="J42" s="83">
        <f t="shared" si="0"/>
        <v>6354438.9363000002</v>
      </c>
      <c r="L42" s="73">
        <v>2.73</v>
      </c>
      <c r="N42">
        <f>IF(G42&gt;'31032017'!F43,1,0)</f>
        <v>1</v>
      </c>
      <c r="O42" s="65"/>
      <c r="P42" s="65"/>
    </row>
    <row r="43" spans="2:16" x14ac:dyDescent="0.2">
      <c r="B43" s="70" t="s">
        <v>44</v>
      </c>
      <c r="C43" s="71">
        <v>14718.2</v>
      </c>
      <c r="D43" s="71">
        <v>3653.9</v>
      </c>
      <c r="E43" s="71">
        <v>20763.000000000004</v>
      </c>
      <c r="F43" s="72">
        <v>1342301.35</v>
      </c>
      <c r="G43" s="73">
        <f t="shared" si="1"/>
        <v>64.650000000000006</v>
      </c>
      <c r="H43" s="73">
        <v>1.5</v>
      </c>
      <c r="I43" s="83">
        <f t="shared" si="2"/>
        <v>31144.500000000007</v>
      </c>
      <c r="J43" s="83">
        <f t="shared" si="0"/>
        <v>2013452.0250000001</v>
      </c>
      <c r="L43" s="73">
        <v>1.5</v>
      </c>
      <c r="N43">
        <f>IF(G43&gt;'31032017'!F44,1,0)</f>
        <v>0</v>
      </c>
      <c r="O43" s="65"/>
      <c r="P43" s="65"/>
    </row>
    <row r="44" spans="2:16" x14ac:dyDescent="0.2">
      <c r="B44" s="70" t="s">
        <v>45</v>
      </c>
      <c r="C44" s="71">
        <v>67780</v>
      </c>
      <c r="D44" s="71">
        <v>65310</v>
      </c>
      <c r="E44" s="71">
        <v>255300</v>
      </c>
      <c r="F44" s="72">
        <v>5637385.5300000003</v>
      </c>
      <c r="G44" s="73">
        <f t="shared" si="1"/>
        <v>22.08</v>
      </c>
      <c r="H44" s="73">
        <v>3.64</v>
      </c>
      <c r="I44" s="83">
        <f t="shared" si="2"/>
        <v>929292</v>
      </c>
      <c r="J44" s="83">
        <f t="shared" si="0"/>
        <v>20520083.329200003</v>
      </c>
      <c r="L44" s="73">
        <v>3.64</v>
      </c>
      <c r="N44">
        <f>IF(G44&gt;'31032017'!F45,1,0)</f>
        <v>1</v>
      </c>
      <c r="O44" s="65"/>
      <c r="P44" s="65"/>
    </row>
    <row r="45" spans="2:16" x14ac:dyDescent="0.2">
      <c r="B45" s="70" t="s">
        <v>47</v>
      </c>
      <c r="C45" s="71">
        <v>937.7</v>
      </c>
      <c r="D45" s="71">
        <v>11986.3</v>
      </c>
      <c r="E45" s="71">
        <v>111595.20000000001</v>
      </c>
      <c r="F45" s="72">
        <v>1065720.3999999999</v>
      </c>
      <c r="G45" s="73">
        <f t="shared" si="1"/>
        <v>9.5500000000000007</v>
      </c>
      <c r="H45" s="73">
        <v>1.74</v>
      </c>
      <c r="I45" s="83">
        <f t="shared" si="2"/>
        <v>194175.64800000002</v>
      </c>
      <c r="J45" s="83">
        <f t="shared" si="0"/>
        <v>1854353.4959999998</v>
      </c>
      <c r="L45" s="73">
        <v>1.74</v>
      </c>
      <c r="N45">
        <f>IF(G45&gt;'31032017'!F46,1,0)</f>
        <v>0</v>
      </c>
      <c r="O45" s="65"/>
      <c r="P45" s="65"/>
    </row>
    <row r="46" spans="2:16" x14ac:dyDescent="0.2">
      <c r="B46" s="70" t="s">
        <v>49</v>
      </c>
      <c r="C46" s="71">
        <v>2019</v>
      </c>
      <c r="D46" s="71">
        <v>12864.2</v>
      </c>
      <c r="E46" s="71">
        <v>20220.800000000003</v>
      </c>
      <c r="F46" s="72">
        <v>784034.43</v>
      </c>
      <c r="G46" s="73">
        <f t="shared" si="1"/>
        <v>38.770000000000003</v>
      </c>
      <c r="H46" s="73">
        <v>1.29</v>
      </c>
      <c r="I46" s="83">
        <f t="shared" si="2"/>
        <v>26084.832000000006</v>
      </c>
      <c r="J46" s="83">
        <f t="shared" si="0"/>
        <v>1011404.4147000001</v>
      </c>
      <c r="L46" s="73">
        <v>1.29</v>
      </c>
      <c r="N46">
        <f>IF(G46&gt;'31032017'!F47,1,0)</f>
        <v>1</v>
      </c>
      <c r="O46" s="65"/>
      <c r="P46" s="65"/>
    </row>
    <row r="47" spans="2:16" x14ac:dyDescent="0.2">
      <c r="B47" s="70" t="s">
        <v>50</v>
      </c>
      <c r="C47" s="71">
        <v>8559.7999999999993</v>
      </c>
      <c r="D47" s="71">
        <v>9430.6</v>
      </c>
      <c r="E47" s="71">
        <v>31675</v>
      </c>
      <c r="F47" s="72">
        <v>561879.4</v>
      </c>
      <c r="G47" s="73">
        <f t="shared" si="1"/>
        <v>17.739999999999998</v>
      </c>
      <c r="H47" s="73">
        <v>0.9</v>
      </c>
      <c r="I47" s="83">
        <f t="shared" si="2"/>
        <v>28507.5</v>
      </c>
      <c r="J47" s="83">
        <f t="shared" si="0"/>
        <v>505691.46</v>
      </c>
      <c r="L47" s="73">
        <v>0.9</v>
      </c>
      <c r="N47">
        <f>IF(G47&gt;'31032017'!F48,1,0)</f>
        <v>1</v>
      </c>
      <c r="O47" s="65"/>
      <c r="P47" s="65"/>
    </row>
    <row r="48" spans="2:16" x14ac:dyDescent="0.2">
      <c r="B48" s="70" t="s">
        <v>144</v>
      </c>
      <c r="C48" s="71">
        <v>4590</v>
      </c>
      <c r="D48" s="71">
        <v>5740</v>
      </c>
      <c r="E48" s="71">
        <v>20230</v>
      </c>
      <c r="F48" s="72">
        <v>353838.94</v>
      </c>
      <c r="G48" s="73">
        <f t="shared" si="1"/>
        <v>17.489999999999998</v>
      </c>
      <c r="H48" s="73">
        <v>0.65</v>
      </c>
      <c r="I48" s="83">
        <f t="shared" si="2"/>
        <v>13149.5</v>
      </c>
      <c r="J48" s="83">
        <f t="shared" si="0"/>
        <v>229995.31100000002</v>
      </c>
      <c r="L48" s="73">
        <v>0.65</v>
      </c>
      <c r="N48">
        <f>IF(G48&gt;'31032017'!F49,1,0)</f>
        <v>0</v>
      </c>
      <c r="O48" s="65"/>
      <c r="P48" s="65"/>
    </row>
    <row r="49" spans="2:16" x14ac:dyDescent="0.2">
      <c r="B49" s="70" t="s">
        <v>51</v>
      </c>
      <c r="C49" s="71">
        <v>5946.1</v>
      </c>
      <c r="D49" s="71">
        <v>4563</v>
      </c>
      <c r="E49" s="71">
        <v>25019.599999999999</v>
      </c>
      <c r="F49" s="72">
        <v>1135816.67</v>
      </c>
      <c r="G49" s="73">
        <f t="shared" si="1"/>
        <v>45.4</v>
      </c>
      <c r="H49" s="73">
        <v>1.07</v>
      </c>
      <c r="I49" s="83">
        <f t="shared" si="2"/>
        <v>26770.972000000002</v>
      </c>
      <c r="J49" s="83">
        <f t="shared" si="0"/>
        <v>1215323.8369</v>
      </c>
      <c r="L49" s="73">
        <v>1.07</v>
      </c>
      <c r="N49">
        <f>IF(G49&gt;'31032017'!F50,1,0)</f>
        <v>1</v>
      </c>
      <c r="O49" s="65"/>
      <c r="P49" s="65"/>
    </row>
    <row r="50" spans="2:16" x14ac:dyDescent="0.2">
      <c r="B50" s="70" t="s">
        <v>124</v>
      </c>
      <c r="C50" s="71">
        <v>21330</v>
      </c>
      <c r="D50" s="71">
        <v>20530</v>
      </c>
      <c r="E50" s="71">
        <v>83160</v>
      </c>
      <c r="F50" s="72">
        <v>1221005.3799999999</v>
      </c>
      <c r="G50" s="73">
        <f t="shared" si="1"/>
        <v>14.68</v>
      </c>
      <c r="H50" s="73">
        <v>1.49</v>
      </c>
      <c r="I50" s="83">
        <f t="shared" si="2"/>
        <v>123908.4</v>
      </c>
      <c r="J50" s="83">
        <f t="shared" si="0"/>
        <v>1819298.0161999997</v>
      </c>
      <c r="L50" s="73">
        <v>1.49</v>
      </c>
      <c r="N50">
        <f>IF(G50&gt;'31032017'!F51,1,0)</f>
        <v>1</v>
      </c>
      <c r="O50" s="65"/>
      <c r="P50" s="65"/>
    </row>
    <row r="51" spans="2:16" x14ac:dyDescent="0.2">
      <c r="B51" s="70" t="s">
        <v>52</v>
      </c>
      <c r="C51" s="71">
        <v>21096</v>
      </c>
      <c r="D51" s="71">
        <v>19313</v>
      </c>
      <c r="E51" s="71">
        <v>84610</v>
      </c>
      <c r="F51" s="72">
        <v>1318179.51</v>
      </c>
      <c r="G51" s="73">
        <f t="shared" si="1"/>
        <v>15.58</v>
      </c>
      <c r="H51" s="73">
        <v>0.81</v>
      </c>
      <c r="I51" s="83">
        <f t="shared" si="2"/>
        <v>68534.100000000006</v>
      </c>
      <c r="J51" s="83">
        <f t="shared" si="0"/>
        <v>1067725.4031</v>
      </c>
      <c r="L51" s="73">
        <v>0.81</v>
      </c>
      <c r="N51">
        <f>IF(G51&gt;'31032017'!F52,1,0)</f>
        <v>0</v>
      </c>
      <c r="O51" s="65"/>
      <c r="P51" s="65"/>
    </row>
    <row r="52" spans="2:16" x14ac:dyDescent="0.2">
      <c r="B52" s="70" t="s">
        <v>53</v>
      </c>
      <c r="C52" s="71">
        <v>8826.2999999999993</v>
      </c>
      <c r="D52" s="71">
        <v>10768.7</v>
      </c>
      <c r="E52" s="71">
        <v>39592.400000000001</v>
      </c>
      <c r="F52" s="72">
        <v>711511.36</v>
      </c>
      <c r="G52" s="73">
        <f t="shared" si="1"/>
        <v>17.97</v>
      </c>
      <c r="H52" s="73">
        <v>1.53</v>
      </c>
      <c r="I52" s="83">
        <f t="shared" si="2"/>
        <v>60576.372000000003</v>
      </c>
      <c r="J52" s="83">
        <f t="shared" si="0"/>
        <v>1088612.3807999999</v>
      </c>
      <c r="L52" s="73">
        <v>1.53</v>
      </c>
      <c r="N52">
        <f>IF(G52&gt;'31032017'!F53,1,0)</f>
        <v>1</v>
      </c>
      <c r="O52" s="65"/>
      <c r="P52" s="65"/>
    </row>
    <row r="53" spans="2:16" ht="13.5" thickBot="1" x14ac:dyDescent="0.25">
      <c r="B53" s="78" t="s">
        <v>54</v>
      </c>
      <c r="C53" s="79">
        <v>2508.1</v>
      </c>
      <c r="D53" s="79">
        <v>3222.1</v>
      </c>
      <c r="E53" s="79">
        <v>26804.7</v>
      </c>
      <c r="F53" s="80">
        <v>548154.89</v>
      </c>
      <c r="G53" s="81">
        <f t="shared" si="1"/>
        <v>20.45</v>
      </c>
      <c r="H53" s="81">
        <v>0.76</v>
      </c>
      <c r="I53" s="84">
        <f t="shared" si="2"/>
        <v>20371.572</v>
      </c>
      <c r="J53" s="84">
        <f t="shared" si="0"/>
        <v>416597.71640000003</v>
      </c>
      <c r="L53" s="81">
        <v>0.76</v>
      </c>
      <c r="N53">
        <f>IF(G53&gt;'31032017'!F54,1,0)</f>
        <v>1</v>
      </c>
      <c r="O53" s="65"/>
      <c r="P53" s="65"/>
    </row>
    <row r="54" spans="2:16" x14ac:dyDescent="0.2">
      <c r="C54" s="61">
        <f>SUM(C4:C53)</f>
        <v>798705.1</v>
      </c>
      <c r="D54" s="61">
        <f>SUM(D4:D53)</f>
        <v>942730.20000000007</v>
      </c>
      <c r="E54" s="77">
        <f>SUM(E4:E53)</f>
        <v>3395980</v>
      </c>
      <c r="F54" s="77">
        <f>SUM(F4:F53)</f>
        <v>74159216.550000027</v>
      </c>
      <c r="G54" s="25" t="s">
        <v>74</v>
      </c>
      <c r="H54" s="25">
        <f>SUM(H4:H53)</f>
        <v>99.990000000000009</v>
      </c>
      <c r="I54" s="25">
        <f>SUM(I4:I53)</f>
        <v>11219713.541000003</v>
      </c>
      <c r="J54" s="25">
        <f>SUM(J4:J53)</f>
        <v>251892624.03770003</v>
      </c>
      <c r="K54" s="65"/>
      <c r="L54" s="94">
        <f>SUM(L4:L53)</f>
        <v>3199912.631000001</v>
      </c>
      <c r="O54" s="65"/>
      <c r="P54" s="65"/>
    </row>
    <row r="55" spans="2:16" x14ac:dyDescent="0.2">
      <c r="C55" s="26"/>
      <c r="D55" s="26" t="s">
        <v>118</v>
      </c>
      <c r="E55" s="55">
        <f>D54/C54-1</f>
        <v>0.18032325072169963</v>
      </c>
      <c r="F55" s="26"/>
      <c r="G55" s="26"/>
      <c r="H55" s="40">
        <v>100</v>
      </c>
      <c r="I55" s="59" t="s">
        <v>116</v>
      </c>
      <c r="J55" s="60" t="s">
        <v>154</v>
      </c>
      <c r="K55" s="85"/>
      <c r="P55" s="65"/>
    </row>
    <row r="56" spans="2:16" x14ac:dyDescent="0.2">
      <c r="D56" s="26" t="s">
        <v>157</v>
      </c>
      <c r="E56" s="55">
        <f>SUMPRODUCT(D4:D53,H4:H53)/SUMPRODUCT(C4:C53,H4:H53)-1</f>
        <v>0.24089865882724193</v>
      </c>
      <c r="H56" s="75">
        <v>43151</v>
      </c>
      <c r="I56" s="54">
        <v>10360.4</v>
      </c>
      <c r="J56" s="54">
        <f>I54</f>
        <v>11219713.541000003</v>
      </c>
      <c r="K56" s="76">
        <f>'31122016'!G56</f>
        <v>9225293.4310000036</v>
      </c>
    </row>
    <row r="57" spans="2:16" x14ac:dyDescent="0.2">
      <c r="B57" s="9" t="s">
        <v>65</v>
      </c>
      <c r="H57" s="75">
        <v>43053</v>
      </c>
      <c r="I57" s="54">
        <f>'30092017'!I56</f>
        <v>10186.1</v>
      </c>
      <c r="J57" s="54">
        <f>'30092017'!J56</f>
        <v>10412871.039999997</v>
      </c>
      <c r="K57" s="85">
        <f>I56/D1</f>
        <v>461.46932890253674</v>
      </c>
    </row>
    <row r="58" spans="2:16" x14ac:dyDescent="0.2">
      <c r="B58" t="s">
        <v>138</v>
      </c>
      <c r="I58" s="87">
        <f>I56/I57-1</f>
        <v>1.7111553980424299E-2</v>
      </c>
      <c r="J58" s="87">
        <f>J56/J57-1</f>
        <v>7.7485114134286492E-2</v>
      </c>
      <c r="K58" s="76">
        <f>K57/'31122016'!I59</f>
        <v>1.080930362934754</v>
      </c>
    </row>
    <row r="59" spans="2:16" x14ac:dyDescent="0.2">
      <c r="B59" t="s">
        <v>109</v>
      </c>
      <c r="I59" s="59"/>
      <c r="J59" s="60"/>
    </row>
    <row r="60" spans="2:16" x14ac:dyDescent="0.2">
      <c r="B60" t="s">
        <v>139</v>
      </c>
      <c r="H60" s="23"/>
      <c r="I60" s="85">
        <f>10113.7/I56</f>
        <v>0.97618817806262315</v>
      </c>
      <c r="J60" s="85"/>
    </row>
    <row r="61" spans="2:16" x14ac:dyDescent="0.2">
      <c r="B61" t="s">
        <v>156</v>
      </c>
      <c r="H61" s="23"/>
      <c r="I61" s="85">
        <f>I60*D1</f>
        <v>21.91629945169343</v>
      </c>
      <c r="J61" s="46"/>
    </row>
    <row r="62" spans="2:16" ht="39" customHeight="1" x14ac:dyDescent="0.2">
      <c r="B62" s="111" t="s">
        <v>158</v>
      </c>
      <c r="C62" s="111"/>
      <c r="D62" s="111"/>
      <c r="E62" s="111"/>
      <c r="F62" s="111"/>
      <c r="G62" s="111"/>
      <c r="H62" s="86"/>
      <c r="I62" s="85"/>
      <c r="J62" s="85"/>
    </row>
    <row r="63" spans="2:16" ht="27" customHeight="1" x14ac:dyDescent="0.2">
      <c r="B63" s="111" t="s">
        <v>155</v>
      </c>
      <c r="C63" s="111"/>
      <c r="D63" s="111"/>
      <c r="E63" s="111"/>
      <c r="F63" s="111"/>
      <c r="G63" s="111"/>
      <c r="H63" s="86"/>
    </row>
  </sheetData>
  <mergeCells count="2">
    <mergeCell ref="B63:G63"/>
    <mergeCell ref="B62:G62"/>
  </mergeCells>
  <pageMargins left="0.7" right="0.7" top="0.75" bottom="0.75" header="0.3" footer="0.3"/>
  <pageSetup paperSize="9" orientation="portrait" verticalDpi="0"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65"/>
  <sheetViews>
    <sheetView workbookViewId="0">
      <selection activeCell="E5" sqref="E5:E54"/>
    </sheetView>
  </sheetViews>
  <sheetFormatPr defaultRowHeight="12.75" x14ac:dyDescent="0.2"/>
  <cols>
    <col min="1" max="1" width="2.140625" customWidth="1"/>
    <col min="2" max="2" width="36.5703125" customWidth="1"/>
    <col min="3" max="3" width="12.42578125" customWidth="1"/>
    <col min="4" max="4" width="13" customWidth="1"/>
    <col min="5" max="5" width="12.42578125" customWidth="1"/>
    <col min="6" max="6" width="13.140625" customWidth="1"/>
    <col min="7" max="7" width="12.42578125" customWidth="1"/>
    <col min="8" max="8" width="11.5703125" customWidth="1"/>
    <col min="9" max="9" width="12.42578125" customWidth="1"/>
    <col min="10" max="10" width="14.28515625" bestFit="1" customWidth="1"/>
    <col min="11" max="11" width="22.140625" customWidth="1"/>
    <col min="13" max="13" width="0" hidden="1" customWidth="1"/>
    <col min="14" max="14" width="12.140625" bestFit="1" customWidth="1"/>
  </cols>
  <sheetData>
    <row r="1" spans="2:15" ht="15.75" x14ac:dyDescent="0.25">
      <c r="B1" s="63"/>
      <c r="C1" s="35" t="s">
        <v>159</v>
      </c>
      <c r="D1" s="97">
        <f>J55/I55</f>
        <v>23.353175218612851</v>
      </c>
      <c r="E1" s="58"/>
      <c r="F1" s="58"/>
      <c r="G1" s="58"/>
      <c r="H1" s="58"/>
      <c r="I1" s="58"/>
      <c r="J1" s="58"/>
    </row>
    <row r="2" spans="2:15" ht="15.75" x14ac:dyDescent="0.25">
      <c r="B2" s="63"/>
      <c r="C2" s="35" t="s">
        <v>171</v>
      </c>
      <c r="D2" s="97">
        <f>K57</f>
        <v>459.72977548008623</v>
      </c>
      <c r="E2" s="58"/>
      <c r="F2" s="58"/>
      <c r="G2" s="58"/>
      <c r="H2" s="58"/>
      <c r="I2" s="58"/>
      <c r="J2" s="58"/>
    </row>
    <row r="3" spans="2:15" x14ac:dyDescent="0.2">
      <c r="C3" s="47"/>
      <c r="D3" s="47" t="s">
        <v>80</v>
      </c>
      <c r="E3" s="47"/>
      <c r="F3" s="47"/>
      <c r="G3" s="47"/>
      <c r="H3" s="47"/>
      <c r="I3" s="47"/>
      <c r="J3" s="47"/>
    </row>
    <row r="4" spans="2:15" ht="64.5" thickBot="1" x14ac:dyDescent="0.25">
      <c r="B4" s="3" t="s">
        <v>60</v>
      </c>
      <c r="C4" s="3" t="s">
        <v>160</v>
      </c>
      <c r="D4" s="3" t="s">
        <v>161</v>
      </c>
      <c r="E4" s="3" t="s">
        <v>165</v>
      </c>
      <c r="F4" s="3" t="s">
        <v>166</v>
      </c>
      <c r="G4" s="3" t="s">
        <v>58</v>
      </c>
      <c r="H4" s="3" t="s">
        <v>162</v>
      </c>
      <c r="I4" s="3" t="s">
        <v>163</v>
      </c>
      <c r="J4" s="3" t="s">
        <v>164</v>
      </c>
    </row>
    <row r="5" spans="2:15" ht="13.5" thickTop="1" x14ac:dyDescent="0.2">
      <c r="B5" s="66" t="s">
        <v>4</v>
      </c>
      <c r="C5" s="90">
        <v>11669.1</v>
      </c>
      <c r="D5" s="90">
        <v>9267.7000000000007</v>
      </c>
      <c r="E5" s="90">
        <v>36736.199999999997</v>
      </c>
      <c r="F5" s="68">
        <v>812175.51</v>
      </c>
      <c r="G5" s="69">
        <f>ROUND(F5/E5,2)</f>
        <v>22.11</v>
      </c>
      <c r="H5" s="69">
        <v>0.68</v>
      </c>
      <c r="I5" s="82">
        <f>$H5*E5</f>
        <v>24980.615999999998</v>
      </c>
      <c r="J5" s="82">
        <f t="shared" ref="J5:J54" si="0">H5*F5</f>
        <v>552279.34680000006</v>
      </c>
      <c r="L5">
        <f>SUMPRODUCT(D5:D54,H5:H54)</f>
        <v>2919552.8909999998</v>
      </c>
      <c r="M5">
        <f>IF(G5&gt;'31032017'!F5,1,0)</f>
        <v>0</v>
      </c>
      <c r="N5" s="65"/>
      <c r="O5" s="65"/>
    </row>
    <row r="6" spans="2:15" x14ac:dyDescent="0.2">
      <c r="B6" s="70" t="s">
        <v>7</v>
      </c>
      <c r="C6" s="91">
        <v>4622.2</v>
      </c>
      <c r="D6" s="91">
        <v>4809.8999999999996</v>
      </c>
      <c r="E6" s="91">
        <v>20389.3</v>
      </c>
      <c r="F6" s="72">
        <v>1251873.02</v>
      </c>
      <c r="G6" s="73">
        <f t="shared" ref="G6:G54" si="1">ROUND(F6/E6,2)</f>
        <v>61.4</v>
      </c>
      <c r="H6" s="73">
        <v>1.28</v>
      </c>
      <c r="I6" s="83">
        <f t="shared" ref="I6:I54" si="2">$H6*E6</f>
        <v>26098.304</v>
      </c>
      <c r="J6" s="83">
        <f t="shared" si="0"/>
        <v>1602397.4656</v>
      </c>
      <c r="M6">
        <f>IF(G6&gt;'31032017'!F6,1,0)</f>
        <v>1</v>
      </c>
      <c r="N6" s="65"/>
      <c r="O6" s="65"/>
    </row>
    <row r="7" spans="2:15" x14ac:dyDescent="0.2">
      <c r="B7" s="70" t="s">
        <v>9</v>
      </c>
      <c r="C7" s="91">
        <v>12251</v>
      </c>
      <c r="D7" s="91">
        <v>-21887.4</v>
      </c>
      <c r="E7" s="91">
        <v>2756.7999999999956</v>
      </c>
      <c r="F7" s="72">
        <v>1398378.02</v>
      </c>
      <c r="G7" s="73">
        <f t="shared" si="1"/>
        <v>507.25</v>
      </c>
      <c r="H7" s="73">
        <v>2.1</v>
      </c>
      <c r="I7" s="83">
        <f t="shared" si="2"/>
        <v>5789.2799999999907</v>
      </c>
      <c r="J7" s="83">
        <f t="shared" si="0"/>
        <v>2936593.8420000002</v>
      </c>
      <c r="M7">
        <f>IF(G7&gt;'31032017'!F7,1,0)</f>
        <v>1</v>
      </c>
      <c r="N7" s="65"/>
      <c r="O7" s="65"/>
    </row>
    <row r="8" spans="2:15" x14ac:dyDescent="0.2">
      <c r="B8" s="70" t="s">
        <v>10</v>
      </c>
      <c r="C8" s="91">
        <v>8622.5</v>
      </c>
      <c r="D8" s="91">
        <v>11754.7</v>
      </c>
      <c r="E8" s="91">
        <v>42189.5</v>
      </c>
      <c r="F8" s="72">
        <v>796113.78</v>
      </c>
      <c r="G8" s="73">
        <f t="shared" si="1"/>
        <v>18.87</v>
      </c>
      <c r="H8" s="73">
        <v>0.95</v>
      </c>
      <c r="I8" s="83">
        <f t="shared" si="2"/>
        <v>40080.025000000001</v>
      </c>
      <c r="J8" s="83">
        <f t="shared" si="0"/>
        <v>756308.09100000001</v>
      </c>
      <c r="M8">
        <f>IF(G8&gt;'31032017'!F8,1,0)</f>
        <v>0</v>
      </c>
      <c r="N8" s="65"/>
      <c r="O8" s="65"/>
    </row>
    <row r="9" spans="2:15" x14ac:dyDescent="0.2">
      <c r="B9" s="70" t="s">
        <v>142</v>
      </c>
      <c r="C9" s="91">
        <v>4491.5</v>
      </c>
      <c r="D9" s="91">
        <v>7209.5</v>
      </c>
      <c r="E9" s="91">
        <v>26467</v>
      </c>
      <c r="F9" s="72">
        <v>1218935.33</v>
      </c>
      <c r="G9" s="73">
        <f t="shared" si="1"/>
        <v>46.05</v>
      </c>
      <c r="H9" s="73">
        <v>1.07</v>
      </c>
      <c r="I9" s="83">
        <f t="shared" si="2"/>
        <v>28319.690000000002</v>
      </c>
      <c r="J9" s="83">
        <f t="shared" si="0"/>
        <v>1304260.8031000001</v>
      </c>
      <c r="M9">
        <f>IF(G9&gt;'31032017'!F9,1,0)</f>
        <v>1</v>
      </c>
      <c r="N9" s="65"/>
      <c r="O9" s="65"/>
    </row>
    <row r="10" spans="2:15" x14ac:dyDescent="0.2">
      <c r="B10" s="70" t="s">
        <v>167</v>
      </c>
      <c r="C10" s="91">
        <v>5349</v>
      </c>
      <c r="D10" s="91">
        <v>6854.6</v>
      </c>
      <c r="E10" s="91">
        <v>27414.400000000001</v>
      </c>
      <c r="F10" s="72">
        <v>962027.36</v>
      </c>
      <c r="G10" s="73">
        <f t="shared" si="1"/>
        <v>35.090000000000003</v>
      </c>
      <c r="H10" s="73">
        <v>0.78</v>
      </c>
      <c r="I10" s="83">
        <f t="shared" si="2"/>
        <v>21383.232000000004</v>
      </c>
      <c r="J10" s="83">
        <f t="shared" si="0"/>
        <v>750381.34080000001</v>
      </c>
      <c r="M10">
        <f>IF(G10&gt;'31032017'!F10,1,0)</f>
        <v>1</v>
      </c>
      <c r="N10" s="65"/>
      <c r="O10" s="65"/>
    </row>
    <row r="11" spans="2:15" x14ac:dyDescent="0.2">
      <c r="B11" s="70" t="s">
        <v>13</v>
      </c>
      <c r="C11" s="91">
        <v>18416.8</v>
      </c>
      <c r="D11" s="91">
        <v>26736.400000000001</v>
      </c>
      <c r="E11" s="91">
        <v>79193.399999999994</v>
      </c>
      <c r="F11" s="72">
        <v>876269.65</v>
      </c>
      <c r="G11" s="73">
        <f t="shared" si="1"/>
        <v>11.06</v>
      </c>
      <c r="H11" s="73">
        <v>0.72</v>
      </c>
      <c r="I11" s="83">
        <f t="shared" si="2"/>
        <v>57019.247999999992</v>
      </c>
      <c r="J11" s="83">
        <f t="shared" si="0"/>
        <v>630914.14800000004</v>
      </c>
      <c r="M11">
        <f>IF(G11&gt;'31032017'!F11,1,0)</f>
        <v>0</v>
      </c>
      <c r="N11" s="65"/>
      <c r="O11" s="65"/>
    </row>
    <row r="12" spans="2:15" x14ac:dyDescent="0.2">
      <c r="B12" s="70" t="s">
        <v>14</v>
      </c>
      <c r="C12" s="91">
        <v>3734</v>
      </c>
      <c r="D12" s="91">
        <v>829</v>
      </c>
      <c r="E12" s="91">
        <v>10990</v>
      </c>
      <c r="F12" s="72">
        <v>1493828.42</v>
      </c>
      <c r="G12" s="73">
        <f t="shared" si="1"/>
        <v>135.93</v>
      </c>
      <c r="H12" s="73">
        <v>1.28</v>
      </c>
      <c r="I12" s="83">
        <f t="shared" si="2"/>
        <v>14067.2</v>
      </c>
      <c r="J12" s="83">
        <f t="shared" si="0"/>
        <v>1912100.3776</v>
      </c>
      <c r="M12">
        <f>IF(G12&gt;'31032017'!F12,1,0)</f>
        <v>1</v>
      </c>
      <c r="N12" s="65"/>
      <c r="O12" s="65"/>
    </row>
    <row r="13" spans="2:15" x14ac:dyDescent="0.2">
      <c r="B13" s="70" t="s">
        <v>15</v>
      </c>
      <c r="C13" s="91">
        <v>5966</v>
      </c>
      <c r="D13" s="91">
        <v>6060</v>
      </c>
      <c r="E13" s="91">
        <v>24937</v>
      </c>
      <c r="F13" s="72">
        <v>551691.9</v>
      </c>
      <c r="G13" s="73">
        <f t="shared" si="1"/>
        <v>22.12</v>
      </c>
      <c r="H13" s="73">
        <v>0.63</v>
      </c>
      <c r="I13" s="83">
        <f t="shared" si="2"/>
        <v>15710.31</v>
      </c>
      <c r="J13" s="83">
        <f t="shared" si="0"/>
        <v>347565.897</v>
      </c>
      <c r="M13">
        <f>IF(G13&gt;'31032017'!F13,1,0)</f>
        <v>1</v>
      </c>
      <c r="N13" s="65"/>
      <c r="O13" s="65"/>
    </row>
    <row r="14" spans="2:15" x14ac:dyDescent="0.2">
      <c r="B14" s="70" t="s">
        <v>17</v>
      </c>
      <c r="C14" s="91">
        <v>-617.9</v>
      </c>
      <c r="D14" s="91">
        <v>1786.1</v>
      </c>
      <c r="E14" s="91">
        <v>14105.3</v>
      </c>
      <c r="F14" s="72">
        <v>422416.83</v>
      </c>
      <c r="G14" s="73">
        <f t="shared" si="1"/>
        <v>29.95</v>
      </c>
      <c r="H14" s="73">
        <v>0.73</v>
      </c>
      <c r="I14" s="83">
        <f t="shared" si="2"/>
        <v>10296.868999999999</v>
      </c>
      <c r="J14" s="83">
        <f t="shared" si="0"/>
        <v>308364.28590000002</v>
      </c>
      <c r="M14">
        <f>IF(G14&gt;'31032017'!F14,1,0)</f>
        <v>0</v>
      </c>
      <c r="N14" s="65"/>
      <c r="O14" s="65"/>
    </row>
    <row r="15" spans="2:15" x14ac:dyDescent="0.2">
      <c r="B15" s="70" t="s">
        <v>18</v>
      </c>
      <c r="C15" s="91">
        <v>27160.400000000001</v>
      </c>
      <c r="D15" s="91">
        <v>12952.2</v>
      </c>
      <c r="E15" s="91">
        <v>70203.399999999994</v>
      </c>
      <c r="F15" s="72">
        <v>1833513.49</v>
      </c>
      <c r="G15" s="73">
        <f t="shared" si="1"/>
        <v>26.12</v>
      </c>
      <c r="H15" s="73">
        <v>0.88</v>
      </c>
      <c r="I15" s="83">
        <f t="shared" si="2"/>
        <v>61778.991999999998</v>
      </c>
      <c r="J15" s="83">
        <f t="shared" si="0"/>
        <v>1613491.8711999999</v>
      </c>
      <c r="M15">
        <f>IF(G15&gt;'31032017'!F15,1,0)</f>
        <v>1</v>
      </c>
      <c r="N15" s="65"/>
      <c r="O15" s="65"/>
    </row>
    <row r="16" spans="2:15" x14ac:dyDescent="0.2">
      <c r="B16" s="70" t="s">
        <v>19</v>
      </c>
      <c r="C16" s="91">
        <v>3376</v>
      </c>
      <c r="D16" s="91">
        <v>2721</v>
      </c>
      <c r="E16" s="91">
        <v>9468</v>
      </c>
      <c r="F16" s="72">
        <v>322186.27</v>
      </c>
      <c r="G16" s="73">
        <f t="shared" si="1"/>
        <v>34.03</v>
      </c>
      <c r="H16" s="73">
        <v>0.6</v>
      </c>
      <c r="I16" s="83">
        <f t="shared" si="2"/>
        <v>5680.8</v>
      </c>
      <c r="J16" s="83">
        <f t="shared" si="0"/>
        <v>193311.76200000002</v>
      </c>
      <c r="M16">
        <f>IF(G16&gt;'31032017'!F16,1,0)</f>
        <v>0</v>
      </c>
      <c r="N16" s="65"/>
      <c r="O16" s="65"/>
    </row>
    <row r="17" spans="2:15" x14ac:dyDescent="0.2">
      <c r="B17" s="70" t="s">
        <v>20</v>
      </c>
      <c r="C17" s="91">
        <v>4594.3999999999996</v>
      </c>
      <c r="D17" s="91">
        <v>4615.3</v>
      </c>
      <c r="E17" s="91">
        <v>19596.7</v>
      </c>
      <c r="F17" s="72">
        <v>837455.77</v>
      </c>
      <c r="G17" s="73">
        <f t="shared" si="1"/>
        <v>42.73</v>
      </c>
      <c r="H17" s="73">
        <v>0.99</v>
      </c>
      <c r="I17" s="83">
        <f t="shared" si="2"/>
        <v>19400.733</v>
      </c>
      <c r="J17" s="83">
        <f t="shared" si="0"/>
        <v>829081.21230000001</v>
      </c>
      <c r="M17">
        <f>IF(G17&gt;'31032017'!F17,1,0)</f>
        <v>1</v>
      </c>
      <c r="N17" s="65"/>
      <c r="O17" s="65"/>
    </row>
    <row r="18" spans="2:15" x14ac:dyDescent="0.2">
      <c r="B18" s="70" t="s">
        <v>21</v>
      </c>
      <c r="C18" s="91">
        <v>2601.6</v>
      </c>
      <c r="D18" s="91">
        <v>10209.200000000001</v>
      </c>
      <c r="E18" s="91">
        <v>46184.099999999991</v>
      </c>
      <c r="F18" s="72">
        <v>790571.49</v>
      </c>
      <c r="G18" s="73">
        <f t="shared" si="1"/>
        <v>17.12</v>
      </c>
      <c r="H18" s="73">
        <v>0.68</v>
      </c>
      <c r="I18" s="83">
        <f t="shared" si="2"/>
        <v>31405.187999999995</v>
      </c>
      <c r="J18" s="83">
        <f t="shared" si="0"/>
        <v>537588.61320000002</v>
      </c>
      <c r="M18">
        <f>IF(G18&gt;'31032017'!F18,1,0)</f>
        <v>0</v>
      </c>
      <c r="N18" s="65"/>
      <c r="O18" s="65"/>
    </row>
    <row r="19" spans="2:15" x14ac:dyDescent="0.2">
      <c r="B19" s="70" t="s">
        <v>22</v>
      </c>
      <c r="C19" s="91">
        <v>7745.4</v>
      </c>
      <c r="D19" s="91">
        <v>7200.9</v>
      </c>
      <c r="E19" s="91">
        <v>26785.800000000003</v>
      </c>
      <c r="F19" s="72">
        <v>682914.84</v>
      </c>
      <c r="G19" s="73">
        <f t="shared" si="1"/>
        <v>25.5</v>
      </c>
      <c r="H19" s="73">
        <v>1.02</v>
      </c>
      <c r="I19" s="83">
        <f t="shared" si="2"/>
        <v>27321.516000000003</v>
      </c>
      <c r="J19" s="83">
        <f t="shared" si="0"/>
        <v>696573.13679999998</v>
      </c>
      <c r="M19">
        <f>IF(G19&gt;'31032017'!F19,1,0)</f>
        <v>0</v>
      </c>
      <c r="N19" s="65"/>
      <c r="O19" s="65"/>
    </row>
    <row r="20" spans="2:15" x14ac:dyDescent="0.2">
      <c r="B20" s="70" t="s">
        <v>23</v>
      </c>
      <c r="C20" s="91">
        <v>24730</v>
      </c>
      <c r="D20" s="91">
        <v>22280</v>
      </c>
      <c r="E20" s="91">
        <v>87210</v>
      </c>
      <c r="F20" s="72">
        <v>1267733.43</v>
      </c>
      <c r="G20" s="73">
        <f t="shared" si="1"/>
        <v>14.54</v>
      </c>
      <c r="H20" s="73">
        <v>1.39</v>
      </c>
      <c r="I20" s="83">
        <f t="shared" si="2"/>
        <v>121221.9</v>
      </c>
      <c r="J20" s="83">
        <f t="shared" si="0"/>
        <v>1762149.4676999997</v>
      </c>
      <c r="M20">
        <f>IF(G20&gt;'31032017'!F20,1,0)</f>
        <v>0</v>
      </c>
      <c r="N20" s="65"/>
      <c r="O20" s="65"/>
    </row>
    <row r="21" spans="2:15" x14ac:dyDescent="0.2">
      <c r="B21" s="70" t="s">
        <v>24</v>
      </c>
      <c r="C21" s="91">
        <v>39900.9</v>
      </c>
      <c r="D21" s="91">
        <v>47992.800000000003</v>
      </c>
      <c r="E21" s="91">
        <v>174867.5</v>
      </c>
      <c r="F21" s="72">
        <v>5565334.0300000003</v>
      </c>
      <c r="G21" s="73">
        <f t="shared" si="1"/>
        <v>31.83</v>
      </c>
      <c r="H21" s="73">
        <v>9.42</v>
      </c>
      <c r="I21" s="83">
        <f t="shared" si="2"/>
        <v>1647251.85</v>
      </c>
      <c r="J21" s="83">
        <f t="shared" si="0"/>
        <v>52425446.562600002</v>
      </c>
      <c r="M21">
        <f>IF(G21&gt;'31032017'!F21,1,0)</f>
        <v>1</v>
      </c>
      <c r="N21" s="65"/>
      <c r="O21" s="65"/>
    </row>
    <row r="22" spans="2:15" x14ac:dyDescent="0.2">
      <c r="B22" s="70" t="s">
        <v>25</v>
      </c>
      <c r="C22" s="91">
        <v>7177.5</v>
      </c>
      <c r="D22" s="91">
        <v>9674</v>
      </c>
      <c r="E22" s="91">
        <v>36973.599999999999</v>
      </c>
      <c r="F22" s="72">
        <v>708191.8</v>
      </c>
      <c r="G22" s="73">
        <f t="shared" si="1"/>
        <v>19.149999999999999</v>
      </c>
      <c r="H22" s="73">
        <v>1.1499999999999999</v>
      </c>
      <c r="I22" s="83">
        <f t="shared" si="2"/>
        <v>42519.639999999992</v>
      </c>
      <c r="J22" s="83">
        <f t="shared" si="0"/>
        <v>814420.57</v>
      </c>
      <c r="M22">
        <f>IF(G22&gt;'31032017'!F22,1,0)</f>
        <v>1</v>
      </c>
      <c r="N22" s="65"/>
      <c r="O22" s="65"/>
    </row>
    <row r="23" spans="2:15" x14ac:dyDescent="0.2">
      <c r="B23" s="70" t="s">
        <v>26</v>
      </c>
      <c r="C23" s="91">
        <v>5025.2</v>
      </c>
      <c r="D23" s="91">
        <v>3769.7</v>
      </c>
      <c r="E23" s="91">
        <v>14364.7</v>
      </c>
      <c r="F23" s="72">
        <v>526799.09</v>
      </c>
      <c r="G23" s="73">
        <f t="shared" si="1"/>
        <v>36.67</v>
      </c>
      <c r="H23" s="73">
        <v>0.81</v>
      </c>
      <c r="I23" s="83">
        <f t="shared" si="2"/>
        <v>11635.407000000001</v>
      </c>
      <c r="J23" s="83">
        <f t="shared" si="0"/>
        <v>426707.26290000003</v>
      </c>
      <c r="M23">
        <f>IF(G23&gt;'31032017'!F23,1,0)</f>
        <v>1</v>
      </c>
      <c r="N23" s="65"/>
      <c r="O23" s="65"/>
    </row>
    <row r="24" spans="2:15" x14ac:dyDescent="0.2">
      <c r="B24" s="70" t="s">
        <v>143</v>
      </c>
      <c r="C24" s="91">
        <v>18187.900000000001</v>
      </c>
      <c r="D24" s="91">
        <v>17478.900000000001</v>
      </c>
      <c r="E24" s="91">
        <v>63570.700000000004</v>
      </c>
      <c r="F24" s="72">
        <v>475546.95</v>
      </c>
      <c r="G24" s="73">
        <f t="shared" si="1"/>
        <v>7.48</v>
      </c>
      <c r="H24" s="73">
        <v>0.54</v>
      </c>
      <c r="I24" s="83">
        <f t="shared" si="2"/>
        <v>34328.178000000007</v>
      </c>
      <c r="J24" s="83">
        <f t="shared" si="0"/>
        <v>256795.35300000003</v>
      </c>
      <c r="M24">
        <f>IF(G24&gt;'31032017'!F24,1,0)</f>
        <v>0</v>
      </c>
      <c r="N24" s="65"/>
      <c r="O24" s="65"/>
    </row>
    <row r="25" spans="2:15" x14ac:dyDescent="0.2">
      <c r="B25" s="70" t="s">
        <v>27</v>
      </c>
      <c r="C25" s="91">
        <v>11830</v>
      </c>
      <c r="D25" s="91">
        <v>13510</v>
      </c>
      <c r="E25" s="91">
        <v>52360</v>
      </c>
      <c r="F25" s="72">
        <v>3490566.03</v>
      </c>
      <c r="G25" s="73">
        <f t="shared" si="1"/>
        <v>66.66</v>
      </c>
      <c r="H25" s="73">
        <v>2.5499999999999998</v>
      </c>
      <c r="I25" s="83">
        <f t="shared" si="2"/>
        <v>133518</v>
      </c>
      <c r="J25" s="83">
        <f t="shared" si="0"/>
        <v>8900943.3764999993</v>
      </c>
      <c r="M25">
        <f>IF(G25&gt;'31032017'!F25,1,0)</f>
        <v>1</v>
      </c>
      <c r="N25" s="65"/>
      <c r="O25" s="65"/>
    </row>
    <row r="26" spans="2:15" x14ac:dyDescent="0.2">
      <c r="B26" s="70" t="s">
        <v>28</v>
      </c>
      <c r="C26" s="91">
        <v>30793.3</v>
      </c>
      <c r="D26" s="91">
        <v>39611.699999999997</v>
      </c>
      <c r="E26" s="91">
        <v>162459.9</v>
      </c>
      <c r="F26" s="72">
        <v>3075214.78</v>
      </c>
      <c r="G26" s="73">
        <f t="shared" si="1"/>
        <v>18.93</v>
      </c>
      <c r="H26" s="73">
        <v>7.46</v>
      </c>
      <c r="I26" s="83">
        <f t="shared" si="2"/>
        <v>1211950.8540000001</v>
      </c>
      <c r="J26" s="83">
        <f t="shared" si="0"/>
        <v>22941102.2588</v>
      </c>
      <c r="M26">
        <f>IF(G26&gt;'31032017'!F26,1,0)</f>
        <v>0</v>
      </c>
      <c r="N26" s="65"/>
      <c r="O26" s="65"/>
    </row>
    <row r="27" spans="2:15" x14ac:dyDescent="0.2">
      <c r="B27" s="70" t="s">
        <v>29</v>
      </c>
      <c r="C27" s="91">
        <v>20827.5</v>
      </c>
      <c r="D27" s="91">
        <v>11419.3</v>
      </c>
      <c r="E27" s="91">
        <v>77121.900000000009</v>
      </c>
      <c r="F27" s="72">
        <v>1837096.04</v>
      </c>
      <c r="G27" s="73">
        <f t="shared" si="1"/>
        <v>23.82</v>
      </c>
      <c r="H27" s="73">
        <v>4.32</v>
      </c>
      <c r="I27" s="83">
        <f t="shared" si="2"/>
        <v>333166.60800000007</v>
      </c>
      <c r="J27" s="83">
        <f t="shared" si="0"/>
        <v>7936254.8928000005</v>
      </c>
      <c r="M27">
        <f>IF(G27&gt;'31032017'!F27,1,0)</f>
        <v>0</v>
      </c>
      <c r="N27" s="65"/>
      <c r="O27" s="65"/>
    </row>
    <row r="28" spans="2:15" x14ac:dyDescent="0.2">
      <c r="B28" s="70" t="s">
        <v>30</v>
      </c>
      <c r="C28" s="91">
        <v>26694.7</v>
      </c>
      <c r="D28" s="91">
        <v>29327.1</v>
      </c>
      <c r="E28" s="91">
        <v>112232.5</v>
      </c>
      <c r="F28" s="72">
        <v>3314991.61</v>
      </c>
      <c r="G28" s="73">
        <f t="shared" si="1"/>
        <v>29.54</v>
      </c>
      <c r="H28" s="73">
        <v>5.68</v>
      </c>
      <c r="I28" s="83">
        <f t="shared" si="2"/>
        <v>637480.6</v>
      </c>
      <c r="J28" s="83">
        <f t="shared" si="0"/>
        <v>18829152.344799999</v>
      </c>
      <c r="M28">
        <f>IF(G28&gt;'31032017'!F28,1,0)</f>
        <v>1</v>
      </c>
      <c r="N28" s="65"/>
      <c r="O28" s="65"/>
    </row>
    <row r="29" spans="2:15" x14ac:dyDescent="0.2">
      <c r="B29" s="70" t="s">
        <v>99</v>
      </c>
      <c r="C29" s="91">
        <v>8405.4</v>
      </c>
      <c r="D29" s="91">
        <v>10303.700000000001</v>
      </c>
      <c r="E29" s="91">
        <v>38473.899999999994</v>
      </c>
      <c r="F29" s="72">
        <v>530724.13</v>
      </c>
      <c r="G29" s="73">
        <f t="shared" si="1"/>
        <v>13.79</v>
      </c>
      <c r="H29" s="73">
        <v>1</v>
      </c>
      <c r="I29" s="83">
        <f t="shared" si="2"/>
        <v>38473.899999999994</v>
      </c>
      <c r="J29" s="83">
        <f t="shared" si="0"/>
        <v>530724.13</v>
      </c>
      <c r="M29">
        <f>IF(G29&gt;'31032017'!F29,1,0)</f>
        <v>0</v>
      </c>
      <c r="N29" s="65"/>
      <c r="O29" s="65"/>
    </row>
    <row r="30" spans="2:15" x14ac:dyDescent="0.2">
      <c r="B30" s="70" t="s">
        <v>100</v>
      </c>
      <c r="C30" s="91">
        <v>37206.199999999997</v>
      </c>
      <c r="D30" s="91">
        <v>52181</v>
      </c>
      <c r="E30" s="91">
        <v>213461.2</v>
      </c>
      <c r="F30" s="72">
        <v>1690583.31</v>
      </c>
      <c r="G30" s="73">
        <f t="shared" si="1"/>
        <v>7.92</v>
      </c>
      <c r="H30" s="73">
        <v>0.82</v>
      </c>
      <c r="I30" s="83">
        <f t="shared" si="2"/>
        <v>175038.18400000001</v>
      </c>
      <c r="J30" s="83">
        <f t="shared" si="0"/>
        <v>1386278.3141999999</v>
      </c>
      <c r="M30">
        <f>IF(G30&gt;'31032017'!F30,1,0)</f>
        <v>0</v>
      </c>
      <c r="N30" s="65"/>
      <c r="O30" s="65"/>
    </row>
    <row r="31" spans="2:15" x14ac:dyDescent="0.2">
      <c r="B31" s="70" t="s">
        <v>32</v>
      </c>
      <c r="C31" s="91">
        <v>7516.1</v>
      </c>
      <c r="D31" s="91">
        <v>9530.9</v>
      </c>
      <c r="E31" s="91">
        <v>36059.9</v>
      </c>
      <c r="F31" s="72">
        <v>1171615.45</v>
      </c>
      <c r="G31" s="73">
        <f t="shared" si="1"/>
        <v>32.49</v>
      </c>
      <c r="H31" s="73">
        <v>2.29</v>
      </c>
      <c r="I31" s="83">
        <f t="shared" si="2"/>
        <v>82577.171000000002</v>
      </c>
      <c r="J31" s="83">
        <f t="shared" si="0"/>
        <v>2682999.3805</v>
      </c>
      <c r="M31">
        <f>IF(G31&gt;'31032017'!F31,1,0)</f>
        <v>1</v>
      </c>
      <c r="N31" s="65"/>
      <c r="O31" s="65"/>
    </row>
    <row r="32" spans="2:15" x14ac:dyDescent="0.2">
      <c r="B32" s="70" t="s">
        <v>33</v>
      </c>
      <c r="C32" s="91">
        <v>36030</v>
      </c>
      <c r="D32" s="91">
        <v>36900</v>
      </c>
      <c r="E32" s="91">
        <v>160280</v>
      </c>
      <c r="F32" s="72">
        <v>2690516.96</v>
      </c>
      <c r="G32" s="73">
        <f t="shared" si="1"/>
        <v>16.79</v>
      </c>
      <c r="H32" s="73">
        <v>5.39</v>
      </c>
      <c r="I32" s="83">
        <f t="shared" si="2"/>
        <v>863909.2</v>
      </c>
      <c r="J32" s="83">
        <f t="shared" si="0"/>
        <v>14501886.414399998</v>
      </c>
      <c r="M32">
        <f>IF(G32&gt;'31032017'!F32,1,0)</f>
        <v>1</v>
      </c>
      <c r="N32" s="65"/>
      <c r="O32" s="65"/>
    </row>
    <row r="33" spans="2:15" x14ac:dyDescent="0.2">
      <c r="B33" s="70" t="s">
        <v>34</v>
      </c>
      <c r="C33" s="91">
        <v>14043.4</v>
      </c>
      <c r="D33" s="91">
        <v>17892.400000000001</v>
      </c>
      <c r="E33" s="91">
        <v>62009.8</v>
      </c>
      <c r="F33" s="72">
        <v>2545845.06</v>
      </c>
      <c r="G33" s="73">
        <f t="shared" si="1"/>
        <v>41.06</v>
      </c>
      <c r="H33" s="73">
        <v>3.82</v>
      </c>
      <c r="I33" s="83">
        <f t="shared" si="2"/>
        <v>236877.43599999999</v>
      </c>
      <c r="J33" s="83">
        <f t="shared" si="0"/>
        <v>9725128.1292000003</v>
      </c>
      <c r="M33">
        <f>IF(G33&gt;'31032017'!F33,1,0)</f>
        <v>1</v>
      </c>
      <c r="N33" s="65"/>
      <c r="O33" s="65"/>
    </row>
    <row r="34" spans="2:15" x14ac:dyDescent="0.2">
      <c r="B34" s="70" t="s">
        <v>35</v>
      </c>
      <c r="C34" s="91">
        <v>30246.1</v>
      </c>
      <c r="D34" s="91">
        <v>31674.7</v>
      </c>
      <c r="E34" s="91">
        <v>73698.7</v>
      </c>
      <c r="F34" s="72">
        <v>1918965.09</v>
      </c>
      <c r="G34" s="73">
        <f t="shared" si="1"/>
        <v>26.04</v>
      </c>
      <c r="H34" s="73">
        <v>4.09</v>
      </c>
      <c r="I34" s="83">
        <f t="shared" si="2"/>
        <v>301427.68299999996</v>
      </c>
      <c r="J34" s="83">
        <f t="shared" si="0"/>
        <v>7848567.2181000002</v>
      </c>
      <c r="M34">
        <f>IF(G34&gt;'31032017'!F34,1,0)</f>
        <v>1</v>
      </c>
      <c r="N34" s="65"/>
      <c r="O34" s="65"/>
    </row>
    <row r="35" spans="2:15" x14ac:dyDescent="0.2">
      <c r="B35" s="70" t="s">
        <v>36</v>
      </c>
      <c r="C35" s="91">
        <v>3802.1</v>
      </c>
      <c r="D35" s="91">
        <v>-7835.4</v>
      </c>
      <c r="E35" s="91">
        <v>2512.6000000000004</v>
      </c>
      <c r="F35" s="72">
        <v>347761.69</v>
      </c>
      <c r="G35" s="73">
        <f t="shared" si="1"/>
        <v>138.41</v>
      </c>
      <c r="H35" s="73">
        <v>0.46</v>
      </c>
      <c r="I35" s="83">
        <f t="shared" si="2"/>
        <v>1155.7960000000003</v>
      </c>
      <c r="J35" s="83">
        <f t="shared" si="0"/>
        <v>159970.3774</v>
      </c>
      <c r="M35">
        <f>IF(G35&gt;'31032017'!F35,1,0)</f>
        <v>1</v>
      </c>
      <c r="N35" s="65"/>
      <c r="O35" s="65"/>
    </row>
    <row r="36" spans="2:15" x14ac:dyDescent="0.2">
      <c r="B36" s="70" t="s">
        <v>37</v>
      </c>
      <c r="C36" s="91">
        <v>8640.4000000000015</v>
      </c>
      <c r="D36" s="91">
        <v>9923.8999999999942</v>
      </c>
      <c r="E36" s="91">
        <v>75103.899999999994</v>
      </c>
      <c r="F36" s="72">
        <v>1147746.44</v>
      </c>
      <c r="G36" s="73">
        <f t="shared" si="1"/>
        <v>15.28</v>
      </c>
      <c r="H36" s="73">
        <v>1.93</v>
      </c>
      <c r="I36" s="83">
        <f t="shared" si="2"/>
        <v>144950.52699999997</v>
      </c>
      <c r="J36" s="83">
        <f t="shared" si="0"/>
        <v>2215150.6291999999</v>
      </c>
      <c r="M36">
        <f>IF(G36&gt;'31032017'!F36,1,0)</f>
        <v>0</v>
      </c>
      <c r="N36" s="65"/>
      <c r="O36" s="65"/>
    </row>
    <row r="37" spans="2:15" x14ac:dyDescent="0.2">
      <c r="B37" s="70" t="s">
        <v>38</v>
      </c>
      <c r="C37" s="91">
        <v>17105</v>
      </c>
      <c r="D37" s="91">
        <v>18821</v>
      </c>
      <c r="E37" s="91">
        <v>77218</v>
      </c>
      <c r="F37" s="72">
        <v>2578578.0499999998</v>
      </c>
      <c r="G37" s="73">
        <f t="shared" si="1"/>
        <v>33.39</v>
      </c>
      <c r="H37" s="73">
        <v>2.77</v>
      </c>
      <c r="I37" s="83">
        <f t="shared" si="2"/>
        <v>213893.86000000002</v>
      </c>
      <c r="J37" s="83">
        <f t="shared" si="0"/>
        <v>7142661.1984999999</v>
      </c>
      <c r="M37">
        <f>IF(G37&gt;'31032017'!F37,1,0)</f>
        <v>1</v>
      </c>
      <c r="N37" s="65"/>
      <c r="O37" s="65"/>
    </row>
    <row r="38" spans="2:15" x14ac:dyDescent="0.2">
      <c r="B38" s="70" t="s">
        <v>39</v>
      </c>
      <c r="C38" s="91">
        <v>20794</v>
      </c>
      <c r="D38" s="91">
        <v>29255.9</v>
      </c>
      <c r="E38" s="91">
        <v>103431.69999999998</v>
      </c>
      <c r="F38" s="72">
        <v>1379053.92</v>
      </c>
      <c r="G38" s="73">
        <f t="shared" si="1"/>
        <v>13.33</v>
      </c>
      <c r="H38" s="73">
        <v>1.28</v>
      </c>
      <c r="I38" s="83">
        <f t="shared" si="2"/>
        <v>132392.57599999997</v>
      </c>
      <c r="J38" s="83">
        <f t="shared" si="0"/>
        <v>1765189.0175999999</v>
      </c>
      <c r="M38">
        <f>IF(G38&gt;'31032017'!F38,1,0)</f>
        <v>0</v>
      </c>
      <c r="N38" s="65"/>
      <c r="O38" s="65"/>
    </row>
    <row r="39" spans="2:15" x14ac:dyDescent="0.2">
      <c r="B39" s="70" t="s">
        <v>40</v>
      </c>
      <c r="C39" s="91">
        <v>43401.8</v>
      </c>
      <c r="D39" s="91">
        <v>59151.199999999997</v>
      </c>
      <c r="E39" s="91">
        <v>199452.60000000003</v>
      </c>
      <c r="F39" s="72">
        <v>2279503.4</v>
      </c>
      <c r="G39" s="73">
        <f t="shared" si="1"/>
        <v>11.43</v>
      </c>
      <c r="H39" s="73">
        <v>1.21</v>
      </c>
      <c r="I39" s="83">
        <f t="shared" si="2"/>
        <v>241337.64600000004</v>
      </c>
      <c r="J39" s="83">
        <f t="shared" si="0"/>
        <v>2758199.1139999996</v>
      </c>
      <c r="M39">
        <f>IF(G39&gt;'31032017'!F39,1,0)</f>
        <v>0</v>
      </c>
      <c r="N39" s="65"/>
      <c r="O39" s="65"/>
    </row>
    <row r="40" spans="2:15" x14ac:dyDescent="0.2">
      <c r="B40" s="70" t="s">
        <v>41</v>
      </c>
      <c r="C40" s="91">
        <v>19163.599999999999</v>
      </c>
      <c r="D40" s="91">
        <v>20046.8</v>
      </c>
      <c r="E40" s="91">
        <v>82389.600000000006</v>
      </c>
      <c r="F40" s="72">
        <v>1094448.55</v>
      </c>
      <c r="G40" s="73">
        <f t="shared" si="1"/>
        <v>13.28</v>
      </c>
      <c r="H40" s="73">
        <v>1.1100000000000001</v>
      </c>
      <c r="I40" s="83">
        <f t="shared" si="2"/>
        <v>91452.45600000002</v>
      </c>
      <c r="J40" s="83">
        <f t="shared" si="0"/>
        <v>1214837.8905000002</v>
      </c>
      <c r="M40">
        <f>IF(G40&gt;'31032017'!F40,1,0)</f>
        <v>1</v>
      </c>
      <c r="N40" s="65"/>
      <c r="O40" s="65"/>
    </row>
    <row r="41" spans="2:15" x14ac:dyDescent="0.2">
      <c r="B41" s="70" t="s">
        <v>42</v>
      </c>
      <c r="C41" s="91">
        <v>80460</v>
      </c>
      <c r="D41" s="91">
        <v>94350</v>
      </c>
      <c r="E41" s="91">
        <v>360750</v>
      </c>
      <c r="F41" s="72">
        <v>5837403.4699999997</v>
      </c>
      <c r="G41" s="73">
        <f t="shared" si="1"/>
        <v>16.18</v>
      </c>
      <c r="H41" s="73">
        <v>7.86</v>
      </c>
      <c r="I41" s="83">
        <f t="shared" si="2"/>
        <v>2835495</v>
      </c>
      <c r="J41" s="83">
        <f t="shared" si="0"/>
        <v>45881991.2742</v>
      </c>
      <c r="M41">
        <f>IF(G41&gt;'31032017'!F41,1,0)</f>
        <v>1</v>
      </c>
      <c r="N41" s="65"/>
      <c r="O41" s="65"/>
    </row>
    <row r="42" spans="2:15" x14ac:dyDescent="0.2">
      <c r="B42" s="70" t="s">
        <v>43</v>
      </c>
      <c r="C42" s="91">
        <v>-29777</v>
      </c>
      <c r="D42" s="91">
        <v>-75420.3</v>
      </c>
      <c r="E42" s="91">
        <v>-45562.900000000009</v>
      </c>
      <c r="F42" s="72">
        <v>2404060.77</v>
      </c>
      <c r="G42" s="93" t="s">
        <v>169</v>
      </c>
      <c r="H42" s="73">
        <v>2.16</v>
      </c>
      <c r="I42" s="83">
        <f t="shared" si="2"/>
        <v>-98415.864000000031</v>
      </c>
      <c r="J42" s="83">
        <f t="shared" si="0"/>
        <v>5192771.2631999999</v>
      </c>
      <c r="M42">
        <f>IF(G42&gt;'31032017'!F42,1,0)</f>
        <v>1</v>
      </c>
      <c r="N42" s="65"/>
      <c r="O42" s="65"/>
    </row>
    <row r="43" spans="2:15" x14ac:dyDescent="0.2">
      <c r="B43" s="70" t="s">
        <v>44</v>
      </c>
      <c r="C43" s="91">
        <v>12237.1</v>
      </c>
      <c r="D43" s="91">
        <v>13089.6</v>
      </c>
      <c r="E43" s="91">
        <v>21615.5</v>
      </c>
      <c r="F43" s="72">
        <v>1152275.5900000001</v>
      </c>
      <c r="G43" s="73">
        <f t="shared" si="1"/>
        <v>53.31</v>
      </c>
      <c r="H43" s="73">
        <v>1.38</v>
      </c>
      <c r="I43" s="83">
        <f t="shared" si="2"/>
        <v>29829.39</v>
      </c>
      <c r="J43" s="83">
        <f t="shared" si="0"/>
        <v>1590140.3141999999</v>
      </c>
      <c r="M43">
        <f>IF(G43&gt;'31032017'!F43,1,0)</f>
        <v>1</v>
      </c>
      <c r="N43" s="65"/>
      <c r="O43" s="65"/>
    </row>
    <row r="44" spans="2:15" x14ac:dyDescent="0.2">
      <c r="B44" s="70" t="s">
        <v>45</v>
      </c>
      <c r="C44" s="91">
        <v>66080</v>
      </c>
      <c r="D44" s="91">
        <v>69040</v>
      </c>
      <c r="E44" s="91">
        <v>258260</v>
      </c>
      <c r="F44" s="72">
        <v>6672919.4000000004</v>
      </c>
      <c r="G44" s="73">
        <f t="shared" si="1"/>
        <v>25.84</v>
      </c>
      <c r="H44" s="73">
        <v>4.16</v>
      </c>
      <c r="I44" s="83">
        <f t="shared" si="2"/>
        <v>1074361.6000000001</v>
      </c>
      <c r="J44" s="83">
        <f t="shared" si="0"/>
        <v>27759344.704000004</v>
      </c>
      <c r="M44">
        <f>IF(G44&gt;'31032017'!F44,1,0)</f>
        <v>0</v>
      </c>
      <c r="N44" s="65"/>
      <c r="O44" s="65"/>
    </row>
    <row r="45" spans="2:15" x14ac:dyDescent="0.2">
      <c r="B45" s="70" t="s">
        <v>47</v>
      </c>
      <c r="C45" s="91">
        <v>42958.5</v>
      </c>
      <c r="D45" s="91">
        <v>21252.400000000001</v>
      </c>
      <c r="E45" s="91">
        <v>89889.1</v>
      </c>
      <c r="F45" s="72">
        <v>816253.48</v>
      </c>
      <c r="G45" s="73">
        <f t="shared" si="1"/>
        <v>9.08</v>
      </c>
      <c r="H45" s="73">
        <v>1.49</v>
      </c>
      <c r="I45" s="83">
        <f t="shared" si="2"/>
        <v>133934.75900000002</v>
      </c>
      <c r="J45" s="83">
        <f t="shared" si="0"/>
        <v>1216217.6851999999</v>
      </c>
      <c r="M45">
        <f>IF(G45&gt;'31032017'!F45,1,0)</f>
        <v>0</v>
      </c>
      <c r="N45" s="65"/>
      <c r="O45" s="65"/>
    </row>
    <row r="46" spans="2:15" x14ac:dyDescent="0.2">
      <c r="B46" s="70" t="s">
        <v>49</v>
      </c>
      <c r="C46" s="91">
        <v>-11764.1</v>
      </c>
      <c r="D46" s="91">
        <v>102358.39999999999</v>
      </c>
      <c r="E46" s="91">
        <v>134343.29999999999</v>
      </c>
      <c r="F46" s="72">
        <v>693030.94</v>
      </c>
      <c r="G46" s="73">
        <f t="shared" si="1"/>
        <v>5.16</v>
      </c>
      <c r="H46" s="73">
        <v>1.0900000000000001</v>
      </c>
      <c r="I46" s="83">
        <f t="shared" si="2"/>
        <v>146434.19699999999</v>
      </c>
      <c r="J46" s="83">
        <f t="shared" si="0"/>
        <v>755403.72459999996</v>
      </c>
      <c r="M46">
        <f>IF(G46&gt;'31032017'!F46,1,0)</f>
        <v>0</v>
      </c>
      <c r="N46" s="65"/>
      <c r="O46" s="65"/>
    </row>
    <row r="47" spans="2:15" x14ac:dyDescent="0.2">
      <c r="B47" s="70" t="s">
        <v>50</v>
      </c>
      <c r="C47" s="91">
        <v>5879.8</v>
      </c>
      <c r="D47" s="91">
        <v>12220.2</v>
      </c>
      <c r="E47" s="91">
        <v>37998.300000000003</v>
      </c>
      <c r="F47" s="72">
        <v>697937.41</v>
      </c>
      <c r="G47" s="73">
        <f t="shared" si="1"/>
        <v>18.37</v>
      </c>
      <c r="H47" s="73">
        <v>0.99</v>
      </c>
      <c r="I47" s="83">
        <f t="shared" si="2"/>
        <v>37618.317000000003</v>
      </c>
      <c r="J47" s="83">
        <f t="shared" si="0"/>
        <v>690958.03590000002</v>
      </c>
      <c r="M47">
        <f>IF(G47&gt;'31032017'!F47,1,0)</f>
        <v>0</v>
      </c>
      <c r="N47" s="65"/>
      <c r="O47" s="65"/>
    </row>
    <row r="48" spans="2:15" x14ac:dyDescent="0.2">
      <c r="B48" s="70" t="s">
        <v>168</v>
      </c>
      <c r="C48" s="91">
        <v>1843.2</v>
      </c>
      <c r="D48" s="91">
        <v>3150.4</v>
      </c>
      <c r="E48" s="91">
        <v>11301</v>
      </c>
      <c r="F48" s="72">
        <v>799651.19</v>
      </c>
      <c r="G48" s="73">
        <f t="shared" si="1"/>
        <v>70.760000000000005</v>
      </c>
      <c r="H48" s="73">
        <v>0.97</v>
      </c>
      <c r="I48" s="83">
        <f t="shared" si="2"/>
        <v>10961.97</v>
      </c>
      <c r="J48" s="83">
        <f t="shared" si="0"/>
        <v>775661.65429999994</v>
      </c>
      <c r="M48">
        <f>IF(G48&gt;'31032017'!F48,1,0)</f>
        <v>1</v>
      </c>
      <c r="N48" s="65"/>
      <c r="O48" s="65"/>
    </row>
    <row r="49" spans="2:15" x14ac:dyDescent="0.2">
      <c r="B49" s="70" t="s">
        <v>144</v>
      </c>
      <c r="C49" s="91">
        <v>7410</v>
      </c>
      <c r="D49" s="91">
        <v>7360</v>
      </c>
      <c r="E49" s="91">
        <v>20200</v>
      </c>
      <c r="F49" s="72">
        <v>360309</v>
      </c>
      <c r="G49" s="73">
        <f t="shared" si="1"/>
        <v>17.84</v>
      </c>
      <c r="H49" s="73">
        <v>0.63</v>
      </c>
      <c r="I49" s="83">
        <f t="shared" si="2"/>
        <v>12726</v>
      </c>
      <c r="J49" s="83">
        <f t="shared" si="0"/>
        <v>226994.67</v>
      </c>
      <c r="M49">
        <f>IF(G49&gt;'31032017'!F49,1,0)</f>
        <v>0</v>
      </c>
      <c r="N49" s="65"/>
      <c r="O49" s="65"/>
    </row>
    <row r="50" spans="2:15" x14ac:dyDescent="0.2">
      <c r="B50" s="70" t="s">
        <v>51</v>
      </c>
      <c r="C50" s="91">
        <v>7259</v>
      </c>
      <c r="D50" s="91">
        <v>4461.1000000000004</v>
      </c>
      <c r="E50" s="91">
        <v>22221.699999999997</v>
      </c>
      <c r="F50" s="72">
        <v>1027015.6</v>
      </c>
      <c r="G50" s="73">
        <f t="shared" si="1"/>
        <v>46.22</v>
      </c>
      <c r="H50" s="73">
        <v>1.01</v>
      </c>
      <c r="I50" s="83">
        <f t="shared" si="2"/>
        <v>22443.916999999998</v>
      </c>
      <c r="J50" s="83">
        <f t="shared" si="0"/>
        <v>1037285.7559999999</v>
      </c>
      <c r="M50">
        <f>IF(G50&gt;'31032017'!F50,1,0)</f>
        <v>1</v>
      </c>
      <c r="N50" s="65"/>
      <c r="O50" s="65"/>
    </row>
    <row r="51" spans="2:15" x14ac:dyDescent="0.2">
      <c r="B51" s="70" t="s">
        <v>124</v>
      </c>
      <c r="C51" s="91">
        <v>26470</v>
      </c>
      <c r="D51" s="91">
        <v>48020</v>
      </c>
      <c r="E51" s="91">
        <v>104120</v>
      </c>
      <c r="F51" s="72">
        <v>924838.52</v>
      </c>
      <c r="G51" s="73">
        <f t="shared" si="1"/>
        <v>8.8800000000000008</v>
      </c>
      <c r="H51" s="73">
        <v>1.31</v>
      </c>
      <c r="I51" s="83">
        <f t="shared" si="2"/>
        <v>136397.20000000001</v>
      </c>
      <c r="J51" s="83">
        <f t="shared" si="0"/>
        <v>1211538.4612</v>
      </c>
      <c r="M51">
        <f>IF(G51&gt;'31032017'!F51,1,0)</f>
        <v>0</v>
      </c>
      <c r="N51" s="65"/>
      <c r="O51" s="65"/>
    </row>
    <row r="52" spans="2:15" x14ac:dyDescent="0.2">
      <c r="B52" s="70" t="s">
        <v>52</v>
      </c>
      <c r="C52" s="91">
        <v>22612</v>
      </c>
      <c r="D52" s="91">
        <v>18030</v>
      </c>
      <c r="E52" s="91">
        <v>80028</v>
      </c>
      <c r="F52" s="72">
        <v>1184829.46</v>
      </c>
      <c r="G52" s="73">
        <f t="shared" si="1"/>
        <v>14.81</v>
      </c>
      <c r="H52" s="73">
        <v>0.75</v>
      </c>
      <c r="I52" s="83">
        <f t="shared" si="2"/>
        <v>60021</v>
      </c>
      <c r="J52" s="83">
        <f t="shared" si="0"/>
        <v>888622.09499999997</v>
      </c>
      <c r="M52">
        <f>IF(G52&gt;'31032017'!F52,1,0)</f>
        <v>0</v>
      </c>
      <c r="N52" s="65"/>
      <c r="O52" s="65"/>
    </row>
    <row r="53" spans="2:15" x14ac:dyDescent="0.2">
      <c r="B53" s="70" t="s">
        <v>53</v>
      </c>
      <c r="C53" s="91">
        <v>9141.2000000000007</v>
      </c>
      <c r="D53" s="91">
        <v>11794.4</v>
      </c>
      <c r="E53" s="91">
        <v>42245.599999999999</v>
      </c>
      <c r="F53" s="72">
        <v>798048.17</v>
      </c>
      <c r="G53" s="73">
        <f t="shared" si="1"/>
        <v>18.89</v>
      </c>
      <c r="H53" s="73">
        <v>1.58</v>
      </c>
      <c r="I53" s="83">
        <f t="shared" si="2"/>
        <v>66748.047999999995</v>
      </c>
      <c r="J53" s="83">
        <f t="shared" si="0"/>
        <v>1260916.1086000002</v>
      </c>
      <c r="M53">
        <f>IF(G53&gt;'31032017'!F53,1,0)</f>
        <v>1</v>
      </c>
      <c r="N53" s="65"/>
      <c r="O53" s="65"/>
    </row>
    <row r="54" spans="2:15" ht="13.5" thickBot="1" x14ac:dyDescent="0.25">
      <c r="B54" s="78" t="s">
        <v>54</v>
      </c>
      <c r="C54" s="92">
        <v>15151.6</v>
      </c>
      <c r="D54" s="92">
        <v>2309.9</v>
      </c>
      <c r="E54" s="92">
        <v>14480</v>
      </c>
      <c r="F54" s="80">
        <v>534737.81000000006</v>
      </c>
      <c r="G54" s="81">
        <f t="shared" si="1"/>
        <v>36.93</v>
      </c>
      <c r="H54" s="81">
        <v>0.76</v>
      </c>
      <c r="I54" s="84">
        <f t="shared" si="2"/>
        <v>11004.8</v>
      </c>
      <c r="J54" s="84">
        <f t="shared" si="0"/>
        <v>406400.73560000007</v>
      </c>
      <c r="M54">
        <f>IF(G54&gt;'31032017'!F54,1,0)</f>
        <v>1</v>
      </c>
      <c r="N54" s="65"/>
      <c r="O54" s="65"/>
    </row>
    <row r="55" spans="2:15" x14ac:dyDescent="0.2">
      <c r="C55" s="61">
        <f>SUM(C5:C54)</f>
        <v>807464.39999999991</v>
      </c>
      <c r="D55" s="61">
        <f>SUM(D5:D54)</f>
        <v>906044.8</v>
      </c>
      <c r="E55" s="61">
        <f>SUM(E5:E54)</f>
        <v>3514559.1999999997</v>
      </c>
      <c r="F55" s="77">
        <f>SUM(F5:F54)</f>
        <v>77790478.299999997</v>
      </c>
      <c r="G55" s="25" t="s">
        <v>74</v>
      </c>
      <c r="H55" s="25">
        <f>SUM(H5:H54)</f>
        <v>100.01999999999998</v>
      </c>
      <c r="I55" s="25">
        <f>SUM(I5:I54)</f>
        <v>11565451.809000002</v>
      </c>
      <c r="J55" s="25">
        <f>SUM(J5:J54)</f>
        <v>270090022.57800001</v>
      </c>
      <c r="K55" s="65"/>
      <c r="L55" s="65"/>
      <c r="N55" s="65"/>
      <c r="O55" s="65"/>
    </row>
    <row r="56" spans="2:15" x14ac:dyDescent="0.2">
      <c r="C56" s="26"/>
      <c r="D56" s="26" t="s">
        <v>118</v>
      </c>
      <c r="E56" s="55">
        <f>D55/C55-1</f>
        <v>0.12208637309582948</v>
      </c>
      <c r="F56" s="26"/>
      <c r="G56" s="26"/>
      <c r="I56" s="59" t="s">
        <v>116</v>
      </c>
      <c r="J56" s="60" t="s">
        <v>154</v>
      </c>
      <c r="K56" s="95" t="s">
        <v>172</v>
      </c>
      <c r="O56" s="65"/>
    </row>
    <row r="57" spans="2:15" x14ac:dyDescent="0.2">
      <c r="D57" s="26" t="s">
        <v>157</v>
      </c>
      <c r="E57" s="55">
        <f>SUMPRODUCT(D5:D54,H5:H54)/SUMPRODUCT(C5:C54,H5:H54)-1</f>
        <v>9.9947038632009155E-2</v>
      </c>
      <c r="H57" s="75">
        <v>43251</v>
      </c>
      <c r="I57" s="54">
        <v>10736.15</v>
      </c>
      <c r="J57" s="54">
        <f>I55</f>
        <v>11565451.809000002</v>
      </c>
      <c r="K57" s="96">
        <f>I57/D1</f>
        <v>459.72977548008623</v>
      </c>
    </row>
    <row r="58" spans="2:15" x14ac:dyDescent="0.2">
      <c r="B58" s="9" t="s">
        <v>65</v>
      </c>
      <c r="H58" s="75">
        <v>43151</v>
      </c>
      <c r="I58" s="54">
        <v>10360.4</v>
      </c>
      <c r="J58" s="54">
        <f>'31122017'!I54</f>
        <v>11219713.541000003</v>
      </c>
    </row>
    <row r="59" spans="2:15" x14ac:dyDescent="0.2">
      <c r="B59" t="s">
        <v>138</v>
      </c>
      <c r="I59" s="87">
        <f>I57/I58-1</f>
        <v>3.6267904714103683E-2</v>
      </c>
      <c r="J59" s="87">
        <f>J57/J58-1</f>
        <v>3.0815249135958123E-2</v>
      </c>
      <c r="K59" s="76"/>
    </row>
    <row r="60" spans="2:15" x14ac:dyDescent="0.2">
      <c r="B60" t="s">
        <v>109</v>
      </c>
      <c r="I60" s="59"/>
      <c r="J60" s="60"/>
    </row>
    <row r="61" spans="2:15" x14ac:dyDescent="0.2">
      <c r="B61" t="s">
        <v>139</v>
      </c>
      <c r="H61" s="23"/>
      <c r="I61" s="85"/>
      <c r="J61" s="85"/>
    </row>
    <row r="62" spans="2:15" x14ac:dyDescent="0.2">
      <c r="B62" t="s">
        <v>156</v>
      </c>
      <c r="H62" s="23"/>
      <c r="I62" s="85"/>
      <c r="J62" s="46"/>
    </row>
    <row r="63" spans="2:15" ht="39" customHeight="1" x14ac:dyDescent="0.2">
      <c r="B63" s="111" t="s">
        <v>158</v>
      </c>
      <c r="C63" s="111"/>
      <c r="D63" s="111"/>
      <c r="E63" s="111"/>
      <c r="F63" s="111"/>
      <c r="G63" s="111"/>
      <c r="H63" s="88"/>
      <c r="I63" s="85"/>
      <c r="J63" s="85"/>
    </row>
    <row r="64" spans="2:15" ht="27" customHeight="1" x14ac:dyDescent="0.2">
      <c r="B64" s="111" t="s">
        <v>155</v>
      </c>
      <c r="C64" s="111"/>
      <c r="D64" s="111"/>
      <c r="E64" s="111"/>
      <c r="F64" s="111"/>
      <c r="G64" s="111"/>
      <c r="H64" s="88"/>
    </row>
    <row r="65" spans="2:2" x14ac:dyDescent="0.2">
      <c r="B65" t="s">
        <v>170</v>
      </c>
    </row>
  </sheetData>
  <mergeCells count="2">
    <mergeCell ref="B63:G63"/>
    <mergeCell ref="B64:G6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31032016</vt:lpstr>
      <vt:lpstr>30062016</vt:lpstr>
      <vt:lpstr>30092016</vt:lpstr>
      <vt:lpstr>31122016</vt:lpstr>
      <vt:lpstr>31032017</vt:lpstr>
      <vt:lpstr>30062017</vt:lpstr>
      <vt:lpstr>30092017</vt:lpstr>
      <vt:lpstr>31122017</vt:lpstr>
      <vt:lpstr>31032018</vt:lpstr>
      <vt:lpstr>30062018</vt:lpstr>
      <vt:lpstr>30092018</vt:lpstr>
      <vt:lpstr>31032017_withunchanged</vt:lpstr>
      <vt:lpstr>'30062017'!Print_Area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Kimi</dc:creator>
  <cp:lastModifiedBy>Kimi</cp:lastModifiedBy>
  <cp:lastPrinted>2017-09-05T05:53:10Z</cp:lastPrinted>
  <dcterms:created xsi:type="dcterms:W3CDTF">2016-06-01T07:01:51Z</dcterms:created>
  <dcterms:modified xsi:type="dcterms:W3CDTF">2018-11-14T14:15:04Z</dcterms:modified>
</cp:coreProperties>
</file>