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1FEF85EC-3CBF-4B35-9F40-BF2921859586}" xr6:coauthVersionLast="34" xr6:coauthVersionMax="34" xr10:uidLastSave="{00000000-0000-0000-0000-000000000000}"/>
  <bookViews>
    <workbookView xWindow="0" yWindow="0" windowWidth="11265" windowHeight="4170" xr2:uid="{00000000-000D-0000-FFFF-FFFF00000000}"/>
  </bookViews>
  <sheets>
    <sheet name="Ratios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2" i="1" l="1"/>
  <c r="C32" i="1"/>
  <c r="D32" i="1"/>
  <c r="B32" i="1"/>
  <c r="F48" i="1"/>
  <c r="F47" i="1"/>
  <c r="F46" i="1"/>
  <c r="C34" i="1"/>
  <c r="C17" i="1" s="1"/>
  <c r="C29" i="1"/>
  <c r="B29" i="1"/>
  <c r="F44" i="1"/>
  <c r="F43" i="1"/>
  <c r="F42" i="1"/>
  <c r="F39" i="1"/>
  <c r="F38" i="1"/>
  <c r="F37" i="1"/>
  <c r="F36" i="1"/>
  <c r="F33" i="1"/>
  <c r="F31" i="1"/>
  <c r="F30" i="1"/>
  <c r="F27" i="1"/>
  <c r="F26" i="1"/>
  <c r="F25" i="1"/>
  <c r="F23" i="1"/>
  <c r="F22" i="1"/>
  <c r="F21" i="1"/>
  <c r="F19" i="1"/>
  <c r="F18" i="1"/>
  <c r="F14" i="1"/>
  <c r="F11" i="1"/>
  <c r="F9" i="1"/>
  <c r="C2" i="1"/>
  <c r="D2" i="1"/>
  <c r="D34" i="1" s="1"/>
  <c r="E2" i="1"/>
  <c r="E34" i="1" s="1"/>
  <c r="E17" i="1" s="1"/>
  <c r="B2" i="1"/>
  <c r="B34" i="1" s="1"/>
  <c r="B17" i="1" s="1"/>
  <c r="B24" i="1"/>
  <c r="C24" i="1"/>
  <c r="D24" i="1"/>
  <c r="E24" i="1"/>
  <c r="F34" i="1" l="1"/>
  <c r="D17" i="1"/>
  <c r="F17" i="1" s="1"/>
  <c r="E29" i="1"/>
  <c r="F32" i="1"/>
  <c r="D29" i="1"/>
  <c r="F24" i="1"/>
  <c r="F2" i="1"/>
  <c r="D5" i="1" s="1"/>
  <c r="F29" i="1" l="1"/>
  <c r="E5" i="1"/>
  <c r="C5" i="1"/>
  <c r="B5" i="1"/>
</calcChain>
</file>

<file path=xl/sharedStrings.xml><?xml version="1.0" encoding="utf-8"?>
<sst xmlns="http://schemas.openxmlformats.org/spreadsheetml/2006/main" count="64" uniqueCount="60">
  <si>
    <t>Kirloskar Brothers Ltd</t>
  </si>
  <si>
    <t>KSB Ltd</t>
  </si>
  <si>
    <t>Roto Pumps Ltd</t>
  </si>
  <si>
    <t>Shakti Pumps (India) Ltd</t>
  </si>
  <si>
    <t>Market Cap</t>
  </si>
  <si>
    <t>Current Price</t>
  </si>
  <si>
    <t>52 weeks High / Low</t>
  </si>
  <si>
    <t>Book Value</t>
  </si>
  <si>
    <t>Stock P/E</t>
  </si>
  <si>
    <t>Dividend Yield</t>
  </si>
  <si>
    <t>ROCE</t>
  </si>
  <si>
    <t>ROE</t>
  </si>
  <si>
    <t>Sales Growth (3Yrs)</t>
  </si>
  <si>
    <t>Face Value</t>
  </si>
  <si>
    <t>PEG Ratio</t>
  </si>
  <si>
    <t>Promoter holding</t>
  </si>
  <si>
    <t>Pledged percentage</t>
  </si>
  <si>
    <t>Debt to equity</t>
  </si>
  <si>
    <t>EVEBITDA</t>
  </si>
  <si>
    <t>Earnings yield</t>
  </si>
  <si>
    <t>Price to book value</t>
  </si>
  <si>
    <t>Dividend yield</t>
  </si>
  <si>
    <t>Dividend Payout Ratio</t>
  </si>
  <si>
    <t>Cash Conversion Cycle</t>
  </si>
  <si>
    <t>Leverage</t>
  </si>
  <si>
    <t>Cash Accruals ratio</t>
  </si>
  <si>
    <t>Interest Coverage Ratio</t>
  </si>
  <si>
    <t>Sales growth 10Years</t>
  </si>
  <si>
    <t>Current ratio</t>
  </si>
  <si>
    <t>Price to Sales</t>
  </si>
  <si>
    <t>Price to Free Cash Flow</t>
  </si>
  <si>
    <t>Free cash flow last year</t>
  </si>
  <si>
    <t>Sales growth 5Years</t>
  </si>
  <si>
    <t>Return on assets</t>
  </si>
  <si>
    <t>Enterprise Value</t>
  </si>
  <si>
    <t>Valuation Ratios</t>
  </si>
  <si>
    <t>Productivity</t>
  </si>
  <si>
    <t>Working capital</t>
  </si>
  <si>
    <t>DSO</t>
  </si>
  <si>
    <t>DOP</t>
  </si>
  <si>
    <t>Return Ratios</t>
  </si>
  <si>
    <t>Fixed Asset Turnover ratio</t>
  </si>
  <si>
    <t>Peer Avg</t>
  </si>
  <si>
    <t>Total MCAP</t>
  </si>
  <si>
    <t>Outstanding Shares(in crores)</t>
  </si>
  <si>
    <r>
      <t> </t>
    </r>
    <r>
      <rPr>
        <sz val="11"/>
        <color rgb="FF222222"/>
        <rFont val="Calibri"/>
        <family val="2"/>
        <scheme val="minor"/>
      </rPr>
      <t>432.00</t>
    </r>
    <r>
      <rPr>
        <sz val="11"/>
        <color rgb="FF222222"/>
        <rFont val="Calibri"/>
        <family val="2"/>
        <scheme val="minor"/>
      </rPr>
      <t> / </t>
    </r>
    <r>
      <rPr>
        <sz val="11"/>
        <color rgb="FF222222"/>
        <rFont val="Calibri"/>
        <family val="2"/>
        <scheme val="minor"/>
      </rPr>
      <t>229.45</t>
    </r>
  </si>
  <si>
    <r>
      <t> </t>
    </r>
    <r>
      <rPr>
        <sz val="11"/>
        <color rgb="FF222222"/>
        <rFont val="Calibri"/>
        <family val="2"/>
        <scheme val="minor"/>
      </rPr>
      <t>936.00</t>
    </r>
    <r>
      <rPr>
        <sz val="11"/>
        <color rgb="FF222222"/>
        <rFont val="Calibri"/>
        <family val="2"/>
        <scheme val="minor"/>
      </rPr>
      <t> / </t>
    </r>
    <r>
      <rPr>
        <sz val="11"/>
        <color rgb="FF222222"/>
        <rFont val="Calibri"/>
        <family val="2"/>
        <scheme val="minor"/>
      </rPr>
      <t>677.25</t>
    </r>
  </si>
  <si>
    <r>
      <t> </t>
    </r>
    <r>
      <rPr>
        <sz val="11"/>
        <color rgb="FF222222"/>
        <rFont val="Calibri"/>
        <family val="2"/>
        <scheme val="minor"/>
      </rPr>
      <t>145.00</t>
    </r>
    <r>
      <rPr>
        <sz val="11"/>
        <color rgb="FF222222"/>
        <rFont val="Calibri"/>
        <family val="2"/>
        <scheme val="minor"/>
      </rPr>
      <t> / </t>
    </r>
    <r>
      <rPr>
        <sz val="11"/>
        <color rgb="FF222222"/>
        <rFont val="Calibri"/>
        <family val="2"/>
        <scheme val="minor"/>
      </rPr>
      <t>74.00</t>
    </r>
  </si>
  <si>
    <r>
      <t> </t>
    </r>
    <r>
      <rPr>
        <sz val="11"/>
        <color rgb="FF222222"/>
        <rFont val="Calibri"/>
        <family val="2"/>
        <scheme val="minor"/>
      </rPr>
      <t>790.00</t>
    </r>
    <r>
      <rPr>
        <sz val="11"/>
        <color rgb="FF222222"/>
        <rFont val="Calibri"/>
        <family val="2"/>
        <scheme val="minor"/>
      </rPr>
      <t> / </t>
    </r>
    <r>
      <rPr>
        <sz val="11"/>
        <color rgb="FF222222"/>
        <rFont val="Calibri"/>
        <family val="2"/>
        <scheme val="minor"/>
      </rPr>
      <t>392.00</t>
    </r>
  </si>
  <si>
    <t>Earnings TTM</t>
  </si>
  <si>
    <t>DOI</t>
  </si>
  <si>
    <t>Export as % of Sales</t>
  </si>
  <si>
    <t>Gross Margin</t>
  </si>
  <si>
    <t>EBITDA margins</t>
  </si>
  <si>
    <t>PAT margins</t>
  </si>
  <si>
    <t>Sales</t>
  </si>
  <si>
    <t>PAT</t>
  </si>
  <si>
    <t>Gross Profit</t>
  </si>
  <si>
    <t>Sales TTM</t>
  </si>
  <si>
    <t>mcap/total mcap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</si>
</sst>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0" fontId="0" fillId="0" borderId="0" xfId="1" applyNumberFormat="1" applyFont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3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0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0" fontId="0" fillId="4" borderId="1" xfId="1" applyNumberFormat="1" applyFont="1" applyFill="1" applyBorder="1" applyAlignment="1">
      <alignment horizontal="center" vertical="center"/>
    </xf>
    <xf numFmtId="10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showGridLines="0" tabSelected="1" workbookViewId="0">
      <pane ySplit="1" topLeftCell="A2" activePane="bottomLeft" state="frozen"/>
      <selection pane="bottomLeft" activeCell="H4" sqref="H4"/>
    </sheetView>
  </sheetViews>
  <sheetFormatPr defaultRowHeight="15" x14ac:dyDescent="0.25"/>
  <cols>
    <col min="1" max="1" width="35.140625" style="3" customWidth="1"/>
    <col min="2" max="2" width="30.140625" style="3" customWidth="1"/>
    <col min="3" max="3" width="32.7109375" style="3" customWidth="1"/>
    <col min="4" max="4" width="32.28515625" style="3" customWidth="1"/>
    <col min="5" max="5" width="33.42578125" style="3" customWidth="1"/>
    <col min="6" max="6" width="10.28515625" style="8" bestFit="1" customWidth="1"/>
    <col min="7" max="16384" width="9.140625" style="3"/>
  </cols>
  <sheetData>
    <row r="1" spans="1:7" x14ac:dyDescent="0.25">
      <c r="A1" s="2"/>
      <c r="B1" s="9" t="s">
        <v>0</v>
      </c>
      <c r="C1" s="9" t="s">
        <v>1</v>
      </c>
      <c r="D1" s="9" t="s">
        <v>2</v>
      </c>
      <c r="E1" s="9" t="s">
        <v>3</v>
      </c>
      <c r="F1" s="9" t="s">
        <v>42</v>
      </c>
    </row>
    <row r="2" spans="1:7" x14ac:dyDescent="0.25">
      <c r="A2" s="4" t="s">
        <v>4</v>
      </c>
      <c r="B2" s="4">
        <f>B3*B4</f>
        <v>2058.7400000000002</v>
      </c>
      <c r="C2" s="4">
        <f t="shared" ref="C2:E2" si="0">C3*C4</f>
        <v>2683.2539999999999</v>
      </c>
      <c r="D2" s="4">
        <f t="shared" si="0"/>
        <v>176.85000000000002</v>
      </c>
      <c r="E2" s="4">
        <f t="shared" si="0"/>
        <v>799.38000000000011</v>
      </c>
      <c r="F2" s="10">
        <f>SUM(B2:E2)</f>
        <v>5718.2240000000011</v>
      </c>
      <c r="G2" s="3" t="s">
        <v>43</v>
      </c>
    </row>
    <row r="3" spans="1:7" x14ac:dyDescent="0.25">
      <c r="A3" s="4" t="s">
        <v>5</v>
      </c>
      <c r="B3" s="4">
        <v>260.60000000000002</v>
      </c>
      <c r="C3" s="4">
        <v>771.05</v>
      </c>
      <c r="D3" s="4">
        <v>117.9</v>
      </c>
      <c r="E3" s="4">
        <v>444.1</v>
      </c>
      <c r="F3" s="10"/>
    </row>
    <row r="4" spans="1:7" x14ac:dyDescent="0.25">
      <c r="A4" s="4" t="s">
        <v>44</v>
      </c>
      <c r="B4" s="4">
        <v>7.9</v>
      </c>
      <c r="C4" s="4">
        <v>3.48</v>
      </c>
      <c r="D4" s="4">
        <v>1.5</v>
      </c>
      <c r="E4" s="4">
        <v>1.8</v>
      </c>
      <c r="F4" s="10"/>
    </row>
    <row r="5" spans="1:7" x14ac:dyDescent="0.25">
      <c r="A5" s="6" t="s">
        <v>59</v>
      </c>
      <c r="B5" s="1">
        <f>B2/F2</f>
        <v>0.36003136638228928</v>
      </c>
      <c r="C5" s="1">
        <f>C2/F2</f>
        <v>0.46924604562535488</v>
      </c>
      <c r="D5" s="1">
        <f>D2/F2</f>
        <v>3.0927434811927619E-2</v>
      </c>
      <c r="E5" s="1">
        <f>E2/F2</f>
        <v>0.13979515318042804</v>
      </c>
      <c r="F5" s="10"/>
    </row>
    <row r="6" spans="1:7" x14ac:dyDescent="0.25">
      <c r="A6" s="4" t="s">
        <v>6</v>
      </c>
      <c r="B6" s="4" t="s">
        <v>45</v>
      </c>
      <c r="C6" s="4" t="s">
        <v>46</v>
      </c>
      <c r="D6" s="4" t="s">
        <v>47</v>
      </c>
      <c r="E6" s="4" t="s">
        <v>48</v>
      </c>
      <c r="F6" s="10"/>
    </row>
    <row r="7" spans="1:7" x14ac:dyDescent="0.25">
      <c r="A7" s="4" t="s">
        <v>7</v>
      </c>
      <c r="B7" s="4">
        <v>115.05</v>
      </c>
      <c r="C7" s="4">
        <v>199.69</v>
      </c>
      <c r="D7" s="4">
        <v>48.95</v>
      </c>
      <c r="E7" s="4">
        <v>138.44999999999999</v>
      </c>
      <c r="F7" s="10"/>
    </row>
    <row r="8" spans="1:7" x14ac:dyDescent="0.25">
      <c r="A8" s="4" t="s">
        <v>34</v>
      </c>
      <c r="B8" s="4">
        <v>2176.15</v>
      </c>
      <c r="C8" s="4">
        <v>2678.85</v>
      </c>
      <c r="D8" s="4">
        <v>213.29</v>
      </c>
      <c r="E8" s="4">
        <v>902.63</v>
      </c>
      <c r="F8" s="10"/>
    </row>
    <row r="9" spans="1:7" x14ac:dyDescent="0.25">
      <c r="A9" s="4" t="s">
        <v>9</v>
      </c>
      <c r="B9" s="4">
        <v>0.96</v>
      </c>
      <c r="C9" s="4">
        <v>0.78</v>
      </c>
      <c r="D9" s="4">
        <v>0.34</v>
      </c>
      <c r="E9" s="4">
        <v>0.45</v>
      </c>
      <c r="F9" s="10">
        <f>AVERAGE(B9:E9)</f>
        <v>0.63250000000000006</v>
      </c>
    </row>
    <row r="10" spans="1:7" x14ac:dyDescent="0.25">
      <c r="A10" s="4" t="s">
        <v>13</v>
      </c>
      <c r="B10" s="4">
        <v>2</v>
      </c>
      <c r="C10" s="4">
        <v>10</v>
      </c>
      <c r="D10" s="4">
        <v>2</v>
      </c>
      <c r="E10" s="4">
        <v>10</v>
      </c>
      <c r="F10" s="10"/>
    </row>
    <row r="11" spans="1:7" x14ac:dyDescent="0.25">
      <c r="A11" s="4" t="s">
        <v>14</v>
      </c>
      <c r="B11" s="4">
        <v>4.41</v>
      </c>
      <c r="C11" s="4">
        <v>11.57</v>
      </c>
      <c r="D11" s="4">
        <v>-7.76</v>
      </c>
      <c r="E11" s="4">
        <v>2.75</v>
      </c>
      <c r="F11" s="10">
        <f>AVERAGE(B11:E11)</f>
        <v>2.7425000000000002</v>
      </c>
    </row>
    <row r="12" spans="1:7" x14ac:dyDescent="0.25">
      <c r="A12" s="4" t="s">
        <v>15</v>
      </c>
      <c r="B12" s="4">
        <v>65.52</v>
      </c>
      <c r="C12" s="4">
        <v>66.41</v>
      </c>
      <c r="D12" s="4">
        <v>69.7</v>
      </c>
      <c r="E12" s="4">
        <v>47.7</v>
      </c>
      <c r="F12" s="10"/>
    </row>
    <row r="13" spans="1:7" x14ac:dyDescent="0.25">
      <c r="A13" s="4" t="s">
        <v>16</v>
      </c>
      <c r="B13" s="4">
        <v>0</v>
      </c>
      <c r="C13" s="4">
        <v>0</v>
      </c>
      <c r="D13" s="4">
        <v>0</v>
      </c>
      <c r="E13" s="4"/>
      <c r="F13" s="10"/>
    </row>
    <row r="14" spans="1:7" x14ac:dyDescent="0.25">
      <c r="A14" s="4" t="s">
        <v>17</v>
      </c>
      <c r="B14" s="4">
        <v>0.18</v>
      </c>
      <c r="C14" s="4">
        <v>0.02</v>
      </c>
      <c r="D14" s="4">
        <v>0.56000000000000005</v>
      </c>
      <c r="E14" s="4">
        <v>0.41</v>
      </c>
      <c r="F14" s="10">
        <f>AVERAGE(B14:E14)</f>
        <v>0.29249999999999998</v>
      </c>
    </row>
    <row r="15" spans="1:7" x14ac:dyDescent="0.25">
      <c r="A15" s="13" t="s">
        <v>49</v>
      </c>
      <c r="B15" s="4">
        <v>78.2</v>
      </c>
      <c r="C15" s="4">
        <v>71.56</v>
      </c>
      <c r="D15" s="4">
        <v>12.56</v>
      </c>
      <c r="E15" s="4">
        <v>26.72</v>
      </c>
      <c r="F15" s="10"/>
    </row>
    <row r="16" spans="1:7" x14ac:dyDescent="0.25">
      <c r="A16" s="11" t="s">
        <v>58</v>
      </c>
      <c r="B16" s="5">
        <v>1947.1</v>
      </c>
      <c r="C16" s="5">
        <v>994.76</v>
      </c>
      <c r="D16" s="5">
        <v>117.35</v>
      </c>
      <c r="E16" s="5">
        <v>419.55</v>
      </c>
      <c r="F16" s="10"/>
    </row>
    <row r="17" spans="1:6" x14ac:dyDescent="0.25">
      <c r="A17" s="4" t="s">
        <v>19</v>
      </c>
      <c r="B17" s="14">
        <f>1/B34</f>
        <v>3.7984398224156522E-2</v>
      </c>
      <c r="C17" s="14">
        <f t="shared" ref="C17:E17" si="1">1/C34</f>
        <v>2.6669111459444391E-2</v>
      </c>
      <c r="D17" s="14">
        <f t="shared" si="1"/>
        <v>7.1020638959570254E-2</v>
      </c>
      <c r="E17" s="14">
        <f t="shared" si="1"/>
        <v>3.3425905076434226E-2</v>
      </c>
      <c r="F17" s="10">
        <f>AVERAGE(B17:E17)</f>
        <v>4.2275013429901351E-2</v>
      </c>
    </row>
    <row r="18" spans="1:6" x14ac:dyDescent="0.25">
      <c r="A18" s="4" t="s">
        <v>21</v>
      </c>
      <c r="B18" s="4">
        <v>0.96</v>
      </c>
      <c r="C18" s="4">
        <v>0.78</v>
      </c>
      <c r="D18" s="4">
        <v>0.34</v>
      </c>
      <c r="E18" s="4">
        <v>0.45</v>
      </c>
      <c r="F18" s="10">
        <f>AVERAGE(B18:E18)</f>
        <v>0.63250000000000006</v>
      </c>
    </row>
    <row r="19" spans="1:6" x14ac:dyDescent="0.25">
      <c r="A19" s="4" t="s">
        <v>22</v>
      </c>
      <c r="B19" s="4">
        <v>30.26</v>
      </c>
      <c r="C19" s="4">
        <v>30.84</v>
      </c>
      <c r="D19" s="4">
        <v>9.41</v>
      </c>
      <c r="E19" s="4">
        <v>18.059999999999999</v>
      </c>
      <c r="F19" s="10">
        <f>AVERAGE(B19:E19)</f>
        <v>22.142500000000002</v>
      </c>
    </row>
    <row r="20" spans="1:6" x14ac:dyDescent="0.25">
      <c r="A20" s="7" t="s">
        <v>37</v>
      </c>
      <c r="B20" s="2"/>
      <c r="C20" s="2"/>
      <c r="D20" s="2"/>
      <c r="E20" s="2"/>
      <c r="F20" s="10"/>
    </row>
    <row r="21" spans="1:6" x14ac:dyDescent="0.25">
      <c r="A21" s="4" t="s">
        <v>38</v>
      </c>
      <c r="B21" s="4">
        <v>72</v>
      </c>
      <c r="C21" s="4">
        <v>82</v>
      </c>
      <c r="D21" s="4">
        <v>93</v>
      </c>
      <c r="E21" s="4">
        <v>89</v>
      </c>
      <c r="F21" s="10">
        <f t="shared" ref="F21:F27" si="2">AVERAGE(B21:E21)</f>
        <v>84</v>
      </c>
    </row>
    <row r="22" spans="1:6" x14ac:dyDescent="0.25">
      <c r="A22" s="4" t="s">
        <v>50</v>
      </c>
      <c r="B22" s="4">
        <v>64</v>
      </c>
      <c r="C22" s="4">
        <v>89</v>
      </c>
      <c r="D22" s="4">
        <v>69</v>
      </c>
      <c r="E22" s="4">
        <v>91</v>
      </c>
      <c r="F22" s="10">
        <f t="shared" si="2"/>
        <v>78.25</v>
      </c>
    </row>
    <row r="23" spans="1:6" x14ac:dyDescent="0.25">
      <c r="A23" s="4" t="s">
        <v>39</v>
      </c>
      <c r="B23" s="4">
        <v>77</v>
      </c>
      <c r="C23" s="4">
        <v>66</v>
      </c>
      <c r="D23" s="4">
        <v>38</v>
      </c>
      <c r="E23" s="4">
        <v>39</v>
      </c>
      <c r="F23" s="10">
        <f t="shared" si="2"/>
        <v>55</v>
      </c>
    </row>
    <row r="24" spans="1:6" x14ac:dyDescent="0.25">
      <c r="A24" s="4" t="s">
        <v>23</v>
      </c>
      <c r="B24" s="4">
        <f>SUM(B21:B22)-B23</f>
        <v>59</v>
      </c>
      <c r="C24" s="4">
        <f t="shared" ref="C24:E24" si="3">C21+C22-C23</f>
        <v>105</v>
      </c>
      <c r="D24" s="4">
        <f t="shared" si="3"/>
        <v>124</v>
      </c>
      <c r="E24" s="4">
        <f t="shared" si="3"/>
        <v>141</v>
      </c>
      <c r="F24" s="10">
        <f t="shared" si="2"/>
        <v>107.25</v>
      </c>
    </row>
    <row r="25" spans="1:6" x14ac:dyDescent="0.25">
      <c r="A25" s="4" t="s">
        <v>24</v>
      </c>
      <c r="B25" s="4">
        <v>0.18</v>
      </c>
      <c r="C25" s="4">
        <v>0.02</v>
      </c>
      <c r="D25" s="4">
        <v>0.56000000000000005</v>
      </c>
      <c r="E25" s="4">
        <v>0.41</v>
      </c>
      <c r="F25" s="10">
        <f t="shared" si="2"/>
        <v>0.29249999999999998</v>
      </c>
    </row>
    <row r="26" spans="1:6" x14ac:dyDescent="0.25">
      <c r="A26" s="4" t="s">
        <v>25</v>
      </c>
      <c r="B26" s="4">
        <v>0.53</v>
      </c>
      <c r="C26" s="4">
        <v>-2.78</v>
      </c>
      <c r="D26" s="4">
        <v>1.03</v>
      </c>
      <c r="E26" s="4">
        <v>0.63</v>
      </c>
      <c r="F26" s="10">
        <f t="shared" si="2"/>
        <v>-0.14749999999999999</v>
      </c>
    </row>
    <row r="27" spans="1:6" x14ac:dyDescent="0.25">
      <c r="A27" s="4" t="s">
        <v>26</v>
      </c>
      <c r="B27" s="4">
        <v>5.75</v>
      </c>
      <c r="C27" s="4">
        <v>48.29</v>
      </c>
      <c r="D27" s="4">
        <v>8</v>
      </c>
      <c r="E27" s="4">
        <v>4.95</v>
      </c>
      <c r="F27" s="10">
        <f t="shared" si="2"/>
        <v>16.747499999999999</v>
      </c>
    </row>
    <row r="28" spans="1:6" x14ac:dyDescent="0.25">
      <c r="A28" s="7" t="s">
        <v>35</v>
      </c>
      <c r="B28" s="2"/>
      <c r="C28" s="2"/>
      <c r="D28" s="2"/>
      <c r="E28" s="2"/>
      <c r="F28" s="10"/>
    </row>
    <row r="29" spans="1:6" x14ac:dyDescent="0.25">
      <c r="A29" s="4" t="s">
        <v>29</v>
      </c>
      <c r="B29" s="12">
        <f>B2/B16</f>
        <v>1.0573365517949773</v>
      </c>
      <c r="C29" s="12">
        <f t="shared" ref="C29:D29" si="4">C2/C16</f>
        <v>2.6973883147693916</v>
      </c>
      <c r="D29" s="12">
        <f t="shared" si="4"/>
        <v>1.5070302513847467</v>
      </c>
      <c r="E29" s="12">
        <f>E2/E16</f>
        <v>1.905327136217376</v>
      </c>
      <c r="F29" s="10">
        <f t="shared" ref="F29:F34" si="5">AVERAGE(B29:E29)</f>
        <v>1.791770563541623</v>
      </c>
    </row>
    <row r="30" spans="1:6" x14ac:dyDescent="0.25">
      <c r="A30" s="4" t="s">
        <v>30</v>
      </c>
      <c r="B30" s="4">
        <v>18.12</v>
      </c>
      <c r="C30" s="4">
        <v>-24.97</v>
      </c>
      <c r="D30" s="4">
        <v>20.74</v>
      </c>
      <c r="E30" s="4">
        <v>19.34</v>
      </c>
      <c r="F30" s="10">
        <f t="shared" si="5"/>
        <v>8.307500000000001</v>
      </c>
    </row>
    <row r="31" spans="1:6" x14ac:dyDescent="0.25">
      <c r="A31" s="4" t="s">
        <v>31</v>
      </c>
      <c r="B31" s="4">
        <v>114.17</v>
      </c>
      <c r="C31" s="4">
        <v>-107.44</v>
      </c>
      <c r="D31" s="4">
        <v>8.81</v>
      </c>
      <c r="E31" s="4">
        <v>42.26</v>
      </c>
      <c r="F31" s="10">
        <f t="shared" si="5"/>
        <v>14.450000000000001</v>
      </c>
    </row>
    <row r="32" spans="1:6" x14ac:dyDescent="0.25">
      <c r="A32" s="4" t="s">
        <v>20</v>
      </c>
      <c r="B32" s="12">
        <f>B3/B7</f>
        <v>2.2651021295089095</v>
      </c>
      <c r="C32" s="12">
        <f t="shared" ref="C32:E32" si="6">C3/C7</f>
        <v>3.8612349141168809</v>
      </c>
      <c r="D32" s="12">
        <f t="shared" si="6"/>
        <v>2.4085801838610825</v>
      </c>
      <c r="E32" s="12">
        <f t="shared" si="6"/>
        <v>3.2076561935716867</v>
      </c>
      <c r="F32" s="10">
        <f t="shared" si="5"/>
        <v>2.9356433552646397</v>
      </c>
    </row>
    <row r="33" spans="1:6" x14ac:dyDescent="0.25">
      <c r="A33" s="4" t="s">
        <v>18</v>
      </c>
      <c r="B33" s="4">
        <v>12.95</v>
      </c>
      <c r="C33" s="4">
        <v>18.57</v>
      </c>
      <c r="D33" s="4">
        <v>7.83</v>
      </c>
      <c r="E33" s="4">
        <v>10.79</v>
      </c>
      <c r="F33" s="10">
        <f t="shared" si="5"/>
        <v>12.535</v>
      </c>
    </row>
    <row r="34" spans="1:6" x14ac:dyDescent="0.25">
      <c r="A34" s="4" t="s">
        <v>8</v>
      </c>
      <c r="B34" s="12">
        <f>B2/B15</f>
        <v>26.326598465473147</v>
      </c>
      <c r="C34" s="12">
        <f t="shared" ref="C34:E34" si="7">C2/C15</f>
        <v>37.496562325321406</v>
      </c>
      <c r="D34" s="12">
        <f t="shared" si="7"/>
        <v>14.080414012738855</v>
      </c>
      <c r="E34" s="12">
        <f t="shared" si="7"/>
        <v>29.916916167664677</v>
      </c>
      <c r="F34" s="10">
        <f t="shared" si="5"/>
        <v>26.955122742799521</v>
      </c>
    </row>
    <row r="35" spans="1:6" x14ac:dyDescent="0.25">
      <c r="A35" s="7" t="s">
        <v>36</v>
      </c>
      <c r="B35" s="2"/>
      <c r="C35" s="2"/>
      <c r="D35" s="2"/>
      <c r="E35" s="2"/>
      <c r="F35" s="10"/>
    </row>
    <row r="36" spans="1:6" x14ac:dyDescent="0.25">
      <c r="A36" s="4" t="s">
        <v>12</v>
      </c>
      <c r="B36" s="4">
        <v>5.88</v>
      </c>
      <c r="C36" s="4">
        <v>5.69</v>
      </c>
      <c r="D36" s="4">
        <v>1.95</v>
      </c>
      <c r="E36" s="4">
        <v>13.28</v>
      </c>
      <c r="F36" s="10">
        <f>AVERAGE(B36:E36)</f>
        <v>6.6999999999999993</v>
      </c>
    </row>
    <row r="37" spans="1:6" x14ac:dyDescent="0.25">
      <c r="A37" s="4" t="s">
        <v>32</v>
      </c>
      <c r="B37" s="4">
        <v>0.61</v>
      </c>
      <c r="C37" s="4">
        <v>5.81</v>
      </c>
      <c r="D37" s="4">
        <v>4.47</v>
      </c>
      <c r="E37" s="4">
        <v>20.54</v>
      </c>
      <c r="F37" s="10">
        <f>AVERAGE(B37:E37)</f>
        <v>7.8574999999999999</v>
      </c>
    </row>
    <row r="38" spans="1:6" x14ac:dyDescent="0.25">
      <c r="A38" s="4" t="s">
        <v>27</v>
      </c>
      <c r="B38" s="4">
        <v>0.5</v>
      </c>
      <c r="C38" s="4">
        <v>5.37</v>
      </c>
      <c r="D38" s="4">
        <v>10.119999999999999</v>
      </c>
      <c r="E38" s="4"/>
      <c r="F38" s="10">
        <f>AVERAGE(B38:E38)</f>
        <v>5.3299999999999992</v>
      </c>
    </row>
    <row r="39" spans="1:6" x14ac:dyDescent="0.25">
      <c r="A39" s="4" t="s">
        <v>28</v>
      </c>
      <c r="B39" s="4">
        <v>1.25</v>
      </c>
      <c r="C39" s="4">
        <v>1.95</v>
      </c>
      <c r="D39" s="4">
        <v>1.3</v>
      </c>
      <c r="E39" s="4">
        <v>1.85</v>
      </c>
      <c r="F39" s="10">
        <f>AVERAGE(B39:E39)</f>
        <v>1.5874999999999999</v>
      </c>
    </row>
    <row r="40" spans="1:6" x14ac:dyDescent="0.25">
      <c r="A40" s="4" t="s">
        <v>41</v>
      </c>
      <c r="B40" s="4">
        <v>5.89</v>
      </c>
      <c r="C40" s="4">
        <v>3.44</v>
      </c>
      <c r="D40" s="4">
        <v>2.2999999999999998</v>
      </c>
      <c r="E40" s="4">
        <v>3.5</v>
      </c>
      <c r="F40" s="10"/>
    </row>
    <row r="41" spans="1:6" x14ac:dyDescent="0.25">
      <c r="A41" s="7" t="s">
        <v>40</v>
      </c>
      <c r="B41" s="2"/>
      <c r="C41" s="2"/>
      <c r="D41" s="2"/>
      <c r="E41" s="2"/>
      <c r="F41" s="10"/>
    </row>
    <row r="42" spans="1:6" x14ac:dyDescent="0.25">
      <c r="A42" s="4" t="s">
        <v>33</v>
      </c>
      <c r="B42" s="4">
        <v>5.74</v>
      </c>
      <c r="C42" s="4">
        <v>9.9</v>
      </c>
      <c r="D42" s="4">
        <v>6.72</v>
      </c>
      <c r="E42" s="4">
        <v>6.63</v>
      </c>
      <c r="F42" s="10">
        <f>AVERAGE(B42:E42)</f>
        <v>7.2474999999999996</v>
      </c>
    </row>
    <row r="43" spans="1:6" x14ac:dyDescent="0.25">
      <c r="A43" s="4" t="s">
        <v>10</v>
      </c>
      <c r="B43" s="4">
        <v>15.23</v>
      </c>
      <c r="C43" s="4">
        <v>12.71</v>
      </c>
      <c r="D43" s="4">
        <v>14.96</v>
      </c>
      <c r="E43" s="4">
        <v>14.69</v>
      </c>
      <c r="F43" s="10">
        <f>AVERAGE(B43:E43)</f>
        <v>14.397500000000001</v>
      </c>
    </row>
    <row r="44" spans="1:6" x14ac:dyDescent="0.25">
      <c r="A44" s="4" t="s">
        <v>11</v>
      </c>
      <c r="B44" s="4">
        <v>7.54</v>
      </c>
      <c r="C44" s="4">
        <v>10.63</v>
      </c>
      <c r="D44" s="4">
        <v>10.99</v>
      </c>
      <c r="E44" s="4">
        <v>10.14</v>
      </c>
      <c r="F44" s="10">
        <f>AVERAGE(B44:E44)</f>
        <v>9.8250000000000011</v>
      </c>
    </row>
    <row r="45" spans="1:6" x14ac:dyDescent="0.25">
      <c r="A45" s="2"/>
      <c r="B45" s="2"/>
      <c r="C45" s="2"/>
      <c r="D45" s="2"/>
      <c r="E45" s="2"/>
      <c r="F45" s="5"/>
    </row>
    <row r="46" spans="1:6" x14ac:dyDescent="0.25">
      <c r="A46" s="15" t="s">
        <v>52</v>
      </c>
      <c r="B46" s="16">
        <v>0.375</v>
      </c>
      <c r="C46" s="16">
        <v>0.52</v>
      </c>
      <c r="D46" s="16">
        <v>0.66469999999999996</v>
      </c>
      <c r="E46" s="16">
        <v>0.43709999999999999</v>
      </c>
      <c r="F46" s="17">
        <f>AVERAGE(B46:E46)</f>
        <v>0.49919999999999998</v>
      </c>
    </row>
    <row r="47" spans="1:6" x14ac:dyDescent="0.25">
      <c r="A47" s="15" t="s">
        <v>53</v>
      </c>
      <c r="B47" s="16">
        <v>6.2600000000000003E-2</v>
      </c>
      <c r="C47" s="16">
        <v>0.1409</v>
      </c>
      <c r="D47" s="16">
        <v>0.2</v>
      </c>
      <c r="E47" s="16">
        <v>0.1724</v>
      </c>
      <c r="F47" s="17">
        <f>AVERAGE(B47:E47)</f>
        <v>0.14397500000000002</v>
      </c>
    </row>
    <row r="48" spans="1:6" x14ac:dyDescent="0.25">
      <c r="A48" s="15" t="s">
        <v>54</v>
      </c>
      <c r="B48" s="16">
        <v>1.6899999999999998E-2</v>
      </c>
      <c r="C48" s="16">
        <v>6.9500000000000006E-2</v>
      </c>
      <c r="D48" s="16">
        <v>7.3200000000000001E-2</v>
      </c>
      <c r="E48" s="16">
        <v>6.5600000000000006E-2</v>
      </c>
      <c r="F48" s="17">
        <f>AVERAGE(B48:E48)</f>
        <v>5.6300000000000003E-2</v>
      </c>
    </row>
    <row r="49" spans="1:6" x14ac:dyDescent="0.25">
      <c r="A49" s="2"/>
      <c r="B49" s="2"/>
      <c r="C49" s="2"/>
      <c r="D49" s="2"/>
      <c r="E49" s="2"/>
      <c r="F49" s="5"/>
    </row>
    <row r="50" spans="1:6" x14ac:dyDescent="0.25">
      <c r="A50" s="4" t="s">
        <v>51</v>
      </c>
      <c r="B50" s="18">
        <v>6.6000000000000003E-2</v>
      </c>
      <c r="C50" s="18">
        <v>0.13589999999999999</v>
      </c>
      <c r="D50" s="18">
        <v>0.60499999999999998</v>
      </c>
      <c r="E50" s="19">
        <v>0.24</v>
      </c>
      <c r="F5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showGridLines="0" workbookViewId="0">
      <selection activeCell="A5" sqref="A5"/>
    </sheetView>
  </sheetViews>
  <sheetFormatPr defaultRowHeight="15" x14ac:dyDescent="0.25"/>
  <cols>
    <col min="1" max="1" width="24" customWidth="1"/>
    <col min="2" max="2" width="20.140625" bestFit="1" customWidth="1"/>
    <col min="3" max="3" width="16" customWidth="1"/>
    <col min="4" max="4" width="24.42578125" customWidth="1"/>
    <col min="5" max="5" width="33.140625" customWidth="1"/>
  </cols>
  <sheetData>
    <row r="1" spans="1:5" x14ac:dyDescent="0.25">
      <c r="B1" s="9" t="s">
        <v>0</v>
      </c>
      <c r="C1" s="9" t="s">
        <v>1</v>
      </c>
      <c r="D1" s="9" t="s">
        <v>2</v>
      </c>
      <c r="E1" s="9" t="s">
        <v>3</v>
      </c>
    </row>
    <row r="2" spans="1:5" x14ac:dyDescent="0.25">
      <c r="A2" t="s">
        <v>55</v>
      </c>
    </row>
    <row r="3" spans="1:5" x14ac:dyDescent="0.25">
      <c r="A3" t="s">
        <v>57</v>
      </c>
    </row>
    <row r="4" spans="1:5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Ratios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2018-08-23T09:29:53Z</dcterms:modified>
</cp:coreProperties>
</file>