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D0EA8D14-7694-4E8A-96D9-D308AED0BD00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PracticalThought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4" i="1" l="1"/>
  <c r="C8" i="1" l="1"/>
  <c r="B6" i="1" l="1"/>
  <c r="B11" i="1"/>
  <c r="B12" i="1" s="1"/>
  <c r="B13" i="1" s="1"/>
  <c r="B14" i="1" s="1"/>
  <c r="B15" i="1" s="1"/>
  <c r="B16" i="1" s="1"/>
  <c r="B17" i="1" s="1"/>
  <c r="B18" i="1" s="1"/>
  <c r="B19" i="1" s="1"/>
  <c r="A10" i="1"/>
  <c r="A6" i="1"/>
  <c r="A5" i="1"/>
  <c r="L9" i="1"/>
  <c r="L10" i="1" s="1"/>
  <c r="K9" i="1"/>
  <c r="J9" i="1"/>
  <c r="J10" i="1" s="1"/>
  <c r="I9" i="1"/>
  <c r="H9" i="1"/>
  <c r="H16" i="1" s="1"/>
  <c r="G9" i="1"/>
  <c r="F9" i="1"/>
  <c r="F10" i="1" s="1"/>
  <c r="E9" i="1"/>
  <c r="D9" i="1"/>
  <c r="D10" i="1" s="1"/>
  <c r="C9" i="1"/>
  <c r="A4" i="1"/>
  <c r="C11" i="1" l="1"/>
  <c r="G11" i="1"/>
  <c r="K11" i="1"/>
  <c r="E12" i="1"/>
  <c r="I12" i="1"/>
  <c r="F17" i="1"/>
  <c r="J15" i="1"/>
  <c r="C14" i="1"/>
  <c r="K18" i="1"/>
  <c r="G12" i="1"/>
  <c r="I10" i="1"/>
  <c r="E10" i="1"/>
  <c r="G18" i="1"/>
  <c r="K16" i="1"/>
  <c r="F15" i="1"/>
  <c r="J13" i="1"/>
  <c r="C12" i="1"/>
  <c r="J19" i="1"/>
  <c r="C18" i="1"/>
  <c r="G16" i="1"/>
  <c r="K14" i="1"/>
  <c r="F13" i="1"/>
  <c r="J11" i="1"/>
  <c r="C10" i="1"/>
  <c r="F19" i="1"/>
  <c r="J17" i="1"/>
  <c r="C16" i="1"/>
  <c r="G14" i="1"/>
  <c r="K12" i="1"/>
  <c r="F11" i="1"/>
  <c r="H14" i="1"/>
  <c r="E15" i="1"/>
  <c r="L18" i="1"/>
  <c r="H18" i="1"/>
  <c r="D18" i="1"/>
  <c r="L16" i="1"/>
  <c r="L14" i="1"/>
  <c r="D14" i="1"/>
  <c r="L12" i="1"/>
  <c r="H12" i="1"/>
  <c r="D12" i="1"/>
  <c r="H10" i="1"/>
  <c r="I19" i="1"/>
  <c r="E17" i="1"/>
  <c r="I15" i="1"/>
  <c r="I11" i="1"/>
  <c r="K10" i="1"/>
  <c r="G10" i="1"/>
  <c r="L19" i="1"/>
  <c r="H19" i="1"/>
  <c r="D19" i="1"/>
  <c r="J18" i="1"/>
  <c r="F18" i="1"/>
  <c r="L17" i="1"/>
  <c r="H17" i="1"/>
  <c r="D17" i="1"/>
  <c r="J16" i="1"/>
  <c r="F16" i="1"/>
  <c r="L15" i="1"/>
  <c r="H15" i="1"/>
  <c r="D15" i="1"/>
  <c r="J14" i="1"/>
  <c r="F14" i="1"/>
  <c r="L13" i="1"/>
  <c r="H13" i="1"/>
  <c r="D13" i="1"/>
  <c r="J12" i="1"/>
  <c r="F12" i="1"/>
  <c r="L11" i="1"/>
  <c r="H11" i="1"/>
  <c r="D11" i="1"/>
  <c r="D16" i="1"/>
  <c r="E19" i="1"/>
  <c r="I17" i="1"/>
  <c r="I13" i="1"/>
  <c r="E13" i="1"/>
  <c r="E11" i="1"/>
  <c r="K19" i="1"/>
  <c r="G19" i="1"/>
  <c r="C19" i="1"/>
  <c r="I18" i="1"/>
  <c r="E18" i="1"/>
  <c r="K17" i="1"/>
  <c r="G17" i="1"/>
  <c r="C17" i="1"/>
  <c r="I16" i="1"/>
  <c r="E16" i="1"/>
  <c r="K15" i="1"/>
  <c r="G15" i="1"/>
  <c r="C15" i="1"/>
  <c r="I14" i="1"/>
  <c r="E14" i="1"/>
  <c r="K13" i="1"/>
  <c r="G13" i="1"/>
  <c r="C13" i="1"/>
  <c r="I7" i="1" l="1"/>
  <c r="I5" i="1"/>
  <c r="I6" i="1"/>
  <c r="K5" i="1" l="1"/>
</calcChain>
</file>

<file path=xl/sharedStrings.xml><?xml version="1.0" encoding="utf-8"?>
<sst xmlns="http://schemas.openxmlformats.org/spreadsheetml/2006/main" count="20" uniqueCount="18">
  <si>
    <t>Valuation Metric</t>
  </si>
  <si>
    <t>Price to Earnings (P/E)</t>
  </si>
  <si>
    <t>Price to Book Value (P/B)</t>
  </si>
  <si>
    <t>Price to Sales (P/S)</t>
  </si>
  <si>
    <t>Price to Cash Flow (P/C)</t>
  </si>
  <si>
    <t>Country</t>
  </si>
  <si>
    <t>Industry</t>
  </si>
  <si>
    <t>Date</t>
  </si>
  <si>
    <t>India</t>
  </si>
  <si>
    <t>Inputs</t>
  </si>
  <si>
    <t>Scenario Analysis</t>
  </si>
  <si>
    <t>Expected Returns</t>
  </si>
  <si>
    <t>Probability</t>
  </si>
  <si>
    <t>Growth</t>
  </si>
  <si>
    <r>
      <t>"</t>
    </r>
    <r>
      <rPr>
        <b/>
        <sz val="10"/>
        <color theme="4" tint="-0.249977111117893"/>
        <rFont val="Calibri"/>
        <family val="2"/>
        <scheme val="minor"/>
      </rPr>
      <t>Practical Thought</t>
    </r>
    <r>
      <rPr>
        <sz val="10"/>
        <color theme="4" tint="-0.249977111117893"/>
        <rFont val="Calibri"/>
        <family val="2"/>
        <scheme val="minor"/>
      </rPr>
      <t xml:space="preserve">" is a simple </t>
    </r>
    <r>
      <rPr>
        <b/>
        <sz val="10"/>
        <color theme="4" tint="-0.249977111117893"/>
        <rFont val="Calibri"/>
        <family val="2"/>
        <scheme val="minor"/>
      </rPr>
      <t>Multiples Valuation</t>
    </r>
    <r>
      <rPr>
        <sz val="10"/>
        <color theme="4" tint="-0.249977111117893"/>
        <rFont val="Calibri"/>
        <family val="2"/>
        <scheme val="minor"/>
      </rPr>
      <t xml:space="preserve"> model built and improvised by </t>
    </r>
    <r>
      <rPr>
        <b/>
        <sz val="10"/>
        <color theme="4" tint="-0.249977111117893"/>
        <rFont val="Calibri"/>
        <family val="2"/>
        <scheme val="minor"/>
      </rPr>
      <t>Dinesh Sairam</t>
    </r>
    <r>
      <rPr>
        <sz val="10"/>
        <color theme="4" tint="-0.249977111117893"/>
        <rFont val="Calibri"/>
        <family val="2"/>
        <scheme val="minor"/>
      </rPr>
      <t xml:space="preserve">, inspired by </t>
    </r>
    <r>
      <rPr>
        <b/>
        <sz val="10"/>
        <color theme="4" tint="-0.249977111117893"/>
        <rFont val="Calibri"/>
        <family val="2"/>
        <scheme val="minor"/>
      </rPr>
      <t>Charlie Munger</t>
    </r>
    <r>
      <rPr>
        <sz val="10"/>
        <color theme="4" tint="-0.249977111117893"/>
        <rFont val="Calibri"/>
        <family val="2"/>
        <scheme val="minor"/>
      </rPr>
      <t xml:space="preserve"> </t>
    </r>
    <r>
      <rPr>
        <b/>
        <sz val="10"/>
        <color theme="4" tint="-0.249977111117893"/>
        <rFont val="Calibri"/>
        <family val="2"/>
        <scheme val="minor"/>
      </rPr>
      <t>(Vice Chairman, Berkshire Hathaway Inc.,)</t>
    </r>
    <r>
      <rPr>
        <sz val="10"/>
        <color theme="4" tint="-0.249977111117893"/>
        <rFont val="Calibri"/>
        <family val="2"/>
        <scheme val="minor"/>
      </rPr>
      <t xml:space="preserve">. For more Valuation-related content, visit </t>
    </r>
    <r>
      <rPr>
        <b/>
        <sz val="10"/>
        <color theme="4" tint="-0.249977111117893"/>
        <rFont val="Calibri"/>
        <family val="2"/>
        <scheme val="minor"/>
      </rPr>
      <t>www.valuationinmotion.blogspot.in</t>
    </r>
    <r>
      <rPr>
        <sz val="10"/>
        <color theme="4" tint="-0.249977111117893"/>
        <rFont val="Calibri"/>
        <family val="2"/>
        <scheme val="minor"/>
      </rPr>
      <t xml:space="preserve"> or write to </t>
    </r>
    <r>
      <rPr>
        <b/>
        <sz val="10"/>
        <color theme="4" tint="-0.249977111117893"/>
        <rFont val="Calibri"/>
        <family val="2"/>
        <scheme val="minor"/>
      </rPr>
      <t>dineshssairam@gmail.com</t>
    </r>
    <r>
      <rPr>
        <sz val="10"/>
        <color theme="4" tint="-0.249977111117893"/>
        <rFont val="Calibri"/>
        <family val="2"/>
        <scheme val="minor"/>
      </rPr>
      <t xml:space="preserve"> for queries.</t>
    </r>
  </si>
  <si>
    <t>Investment Horizon</t>
  </si>
  <si>
    <t>Heritage Foods Limited</t>
  </si>
  <si>
    <t>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</si>
</sst>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4" borderId="0" xfId="0" applyFont="1" applyFill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zoomScaleNormal="100" workbookViewId="0">
      <selection sqref="A1:L1"/>
    </sheetView>
  </sheetViews>
  <sheetFormatPr defaultColWidth="22.85546875" defaultRowHeight="15" x14ac:dyDescent="0.25"/>
  <cols>
    <col min="1" max="1" width="35.140625" style="4" bestFit="1" customWidth="1"/>
    <col min="2" max="2" width="20.7109375" style="4" bestFit="1" customWidth="1"/>
    <col min="3" max="3" width="8.28515625" style="4" bestFit="1" customWidth="1"/>
    <col min="4" max="6" width="5.28515625" style="4" bestFit="1" customWidth="1"/>
    <col min="7" max="7" width="8" style="4" bestFit="1" customWidth="1"/>
    <col min="8" max="8" width="5.28515625" style="4" bestFit="1" customWidth="1"/>
    <col min="9" max="11" width="4.5703125" style="4" bestFit="1" customWidth="1"/>
    <col min="12" max="12" width="10.42578125" style="4" bestFit="1" customWidth="1"/>
    <col min="13" max="25" width="22.85546875" style="4"/>
    <col min="26" max="26" width="23.5703125" style="4" bestFit="1" customWidth="1"/>
    <col min="27" max="16384" width="22.85546875" style="4"/>
  </cols>
  <sheetData>
    <row r="1" spans="1:26" ht="23.25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6" x14ac:dyDescent="0.25">
      <c r="A2" s="13" t="s">
        <v>9</v>
      </c>
      <c r="B2" s="13"/>
      <c r="C2" s="8" t="s">
        <v>6</v>
      </c>
      <c r="D2" s="14" t="s">
        <v>17</v>
      </c>
      <c r="E2" s="14"/>
      <c r="F2" s="14"/>
      <c r="G2" s="8" t="s">
        <v>5</v>
      </c>
      <c r="H2" s="14" t="s">
        <v>8</v>
      </c>
      <c r="I2" s="14"/>
      <c r="J2" s="13" t="s">
        <v>7</v>
      </c>
      <c r="K2" s="13"/>
      <c r="L2" s="10">
        <v>43419</v>
      </c>
    </row>
    <row r="3" spans="1:26" x14ac:dyDescent="0.25">
      <c r="A3" s="8" t="s">
        <v>0</v>
      </c>
      <c r="B3" s="1" t="s">
        <v>1</v>
      </c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1"/>
      <c r="Z3" s="5" t="s">
        <v>1</v>
      </c>
    </row>
    <row r="4" spans="1:26" ht="15" customHeight="1" x14ac:dyDescent="0.25">
      <c r="A4" s="8" t="str">
        <f>IF(B3=Z3,"Earnings per Share (EPS)",IF(B3=Z4,"Book Value per Share (BVPS)",IF(B3=Z5,"Revenue per Share (RPS)",IF(B3=Z6,"Cash Flow per Share (CFPS)","Select a Valuation Metric"))))</f>
        <v>Earnings per Share (EPS)</v>
      </c>
      <c r="B4" s="3">
        <v>17.744</v>
      </c>
      <c r="C4" s="11" t="str">
        <f>C8</f>
        <v>Terminal P/E</v>
      </c>
      <c r="D4" s="11"/>
      <c r="E4" s="11" t="s">
        <v>13</v>
      </c>
      <c r="F4" s="11"/>
      <c r="G4" s="11" t="s">
        <v>12</v>
      </c>
      <c r="H4" s="11"/>
      <c r="I4" s="13" t="s">
        <v>11</v>
      </c>
      <c r="J4" s="13"/>
      <c r="K4" s="13"/>
      <c r="L4" s="13"/>
      <c r="M4" s="5"/>
      <c r="Z4" s="5" t="s">
        <v>2</v>
      </c>
    </row>
    <row r="5" spans="1:26" x14ac:dyDescent="0.25">
      <c r="A5" s="8" t="str">
        <f>IF(B3="","Select a Valuation Metric","Current Price")</f>
        <v>Current Price</v>
      </c>
      <c r="B5" s="3">
        <v>529.85</v>
      </c>
      <c r="C5" s="19">
        <v>35</v>
      </c>
      <c r="D5" s="19"/>
      <c r="E5" s="20">
        <v>0.35</v>
      </c>
      <c r="F5" s="20"/>
      <c r="G5" s="20">
        <v>0.15</v>
      </c>
      <c r="H5" s="20"/>
      <c r="I5" s="15">
        <f>IFERROR(VLOOKUP(E5,$B$10:$L$19,MATCH(C5,$C$9:$L$9,0),0)*G5,"")</f>
        <v>5.2594201913469855E-2</v>
      </c>
      <c r="J5" s="15"/>
      <c r="K5" s="18">
        <f>IFERROR(I5+I6+I7,"")</f>
        <v>0.19722684223339382</v>
      </c>
      <c r="L5" s="18"/>
      <c r="Z5" s="5" t="s">
        <v>3</v>
      </c>
    </row>
    <row r="6" spans="1:26" x14ac:dyDescent="0.25">
      <c r="A6" s="8" t="str">
        <f>IF(B3="","Select a Valuation Metric","Current "&amp;MID(RIGHT(B3,4),1,3))</f>
        <v>Current P/E</v>
      </c>
      <c r="B6" s="3">
        <f>IF(B3="","",B5/B4)</f>
        <v>29.860798016230842</v>
      </c>
      <c r="C6" s="19">
        <v>30</v>
      </c>
      <c r="D6" s="19"/>
      <c r="E6" s="20">
        <v>0.2</v>
      </c>
      <c r="F6" s="20"/>
      <c r="G6" s="20">
        <v>0.75</v>
      </c>
      <c r="H6" s="20"/>
      <c r="I6" s="15">
        <f>IFERROR(VLOOKUP(E6,$B$10:$L$19,MATCH(C6,$C$9:$L$9,0),0)*G6,"")</f>
        <v>0.13415085109107788</v>
      </c>
      <c r="J6" s="15"/>
      <c r="K6" s="18"/>
      <c r="L6" s="18"/>
      <c r="Z6" s="5" t="s">
        <v>4</v>
      </c>
    </row>
    <row r="7" spans="1:26" x14ac:dyDescent="0.25">
      <c r="A7" s="8" t="s">
        <v>15</v>
      </c>
      <c r="B7" s="3">
        <v>10</v>
      </c>
      <c r="C7" s="19">
        <v>25</v>
      </c>
      <c r="D7" s="19"/>
      <c r="E7" s="20">
        <v>0.15000000000000002</v>
      </c>
      <c r="F7" s="20"/>
      <c r="G7" s="15">
        <f>IF(OR(1-G5-G6&gt;0,1-G5-G6=0),1-G5-G6,"")</f>
        <v>9.9999999999999978E-2</v>
      </c>
      <c r="H7" s="15"/>
      <c r="I7" s="15">
        <f>IFERROR(VLOOKUP(E7,$B$10:$L$19,MATCH(C7,$C$9:$L$9,0),0)*G7,"")</f>
        <v>1.0481789228846076E-2</v>
      </c>
      <c r="J7" s="15"/>
      <c r="K7" s="18"/>
      <c r="L7" s="18"/>
    </row>
    <row r="8" spans="1:26" x14ac:dyDescent="0.25">
      <c r="A8" s="13" t="s">
        <v>11</v>
      </c>
      <c r="B8" s="13"/>
      <c r="C8" s="13" t="str">
        <f>IF(B3="","Select a Valuation Metric","Terminal "&amp;MID(RIGHT(B3,4),1,3))</f>
        <v>Terminal P/E</v>
      </c>
      <c r="D8" s="13"/>
      <c r="E8" s="13"/>
      <c r="F8" s="13"/>
      <c r="G8" s="13"/>
      <c r="H8" s="13"/>
      <c r="I8" s="13"/>
      <c r="J8" s="13"/>
      <c r="K8" s="13"/>
      <c r="L8" s="13"/>
    </row>
    <row r="9" spans="1:26" x14ac:dyDescent="0.25">
      <c r="A9" s="13"/>
      <c r="B9" s="13"/>
      <c r="C9" s="2">
        <f>IF(AND($B$3=$Z$3,$Z$6),5,1)</f>
        <v>5</v>
      </c>
      <c r="D9" s="2">
        <f>IF(AND($B$3=$Z$3,$Z$6),10,2)</f>
        <v>10</v>
      </c>
      <c r="E9" s="2">
        <f>IF(AND($B$3=$Z$3,$Z$6),15,3)</f>
        <v>15</v>
      </c>
      <c r="F9" s="2">
        <f>IF(AND($B$3=$Z$3,$Z$6),20,4)</f>
        <v>20</v>
      </c>
      <c r="G9" s="2">
        <f>IF(AND($B$3=$Z$3,$Z$6),25,5)</f>
        <v>25</v>
      </c>
      <c r="H9" s="2">
        <f>IF(AND($B$3=$Z$3,$Z$6),30,6)</f>
        <v>30</v>
      </c>
      <c r="I9" s="2">
        <f>IF(AND($B$3=$Z$3,$Z$6),35,7)</f>
        <v>35</v>
      </c>
      <c r="J9" s="2">
        <f>IF(AND($B$3=$Z$3,$Z$6),40,8)</f>
        <v>40</v>
      </c>
      <c r="K9" s="2">
        <f>IF(AND($B$3=$Z$3,$Z$6),45,9)</f>
        <v>45</v>
      </c>
      <c r="L9" s="2">
        <f>IF(AND($B$3=$Z$3,$Z$6),50,10)</f>
        <v>50</v>
      </c>
      <c r="M9" s="5"/>
    </row>
    <row r="10" spans="1:26" x14ac:dyDescent="0.25">
      <c r="A10" s="16" t="str">
        <f>IF(B3=Z3,"Earnings Growth Rate",IF(B3=Z4,"Net Worth Growth Rate",IF(B3=Z5,"Sales Growth Rate",IF(B3=Z6,"Operating Cash Flow Growth Rate",""))))</f>
        <v>Earnings Growth Rate</v>
      </c>
      <c r="B10" s="9">
        <v>-0.1</v>
      </c>
      <c r="C10" s="6">
        <f>IFERROR(RATE($B$7,0,-$B$5,FV($B10,$B$7,0,-$B$4)*C$9,1,0.5),"")</f>
        <v>-0.24728708293479737</v>
      </c>
      <c r="D10" s="6">
        <f t="shared" ref="D10:L19" si="0">IFERROR(RATE($B$7,0,-$B$5,FV($B10,$B$7,0,-$B$4)*D$9,1,0.5),"")</f>
        <v>-0.19326227058060544</v>
      </c>
      <c r="E10" s="6">
        <f t="shared" si="0"/>
        <v>-0.15987966986962068</v>
      </c>
      <c r="F10" s="6">
        <f t="shared" si="0"/>
        <v>-0.13535991038031622</v>
      </c>
      <c r="G10" s="6">
        <f t="shared" si="0"/>
        <v>-0.11584914890891494</v>
      </c>
      <c r="H10" s="6">
        <f t="shared" si="0"/>
        <v>-9.9581324829028914E-2</v>
      </c>
      <c r="I10" s="6">
        <f t="shared" si="0"/>
        <v>-8.5593777220399209E-2</v>
      </c>
      <c r="J10" s="6">
        <f t="shared" si="0"/>
        <v>-7.3301697298462282E-2</v>
      </c>
      <c r="K10" s="6">
        <f t="shared" si="0"/>
        <v>-6.2322230563774866E-2</v>
      </c>
      <c r="L10" s="6">
        <f t="shared" si="0"/>
        <v>-5.239058092164775E-2</v>
      </c>
    </row>
    <row r="11" spans="1:26" x14ac:dyDescent="0.25">
      <c r="A11" s="16"/>
      <c r="B11" s="7">
        <f>B10+5%</f>
        <v>-0.05</v>
      </c>
      <c r="C11" s="6">
        <f t="shared" ref="C11:C19" si="1">IFERROR(RATE($B$7,0,-$B$5,FV($B11,$B$7,0,-$B$4)*C$9,1,0.5),"")</f>
        <v>-0.20546969865411055</v>
      </c>
      <c r="D11" s="6">
        <f t="shared" si="0"/>
        <v>-0.14844350783651164</v>
      </c>
      <c r="E11" s="6">
        <f t="shared" si="0"/>
        <v>-0.11320631819568278</v>
      </c>
      <c r="F11" s="6">
        <f t="shared" si="0"/>
        <v>-8.7324349848678234E-2</v>
      </c>
      <c r="G11" s="6">
        <f t="shared" si="0"/>
        <v>-6.6729657180127924E-2</v>
      </c>
      <c r="H11" s="6">
        <f t="shared" si="0"/>
        <v>-4.955806509725063E-2</v>
      </c>
      <c r="I11" s="6">
        <f t="shared" si="0"/>
        <v>-3.4793431510418908E-2</v>
      </c>
      <c r="J11" s="6">
        <f t="shared" si="0"/>
        <v>-2.1818458264755265E-2</v>
      </c>
      <c r="K11" s="6">
        <f t="shared" si="0"/>
        <v>-1.0229021151385067E-2</v>
      </c>
      <c r="L11" s="6">
        <f t="shared" si="0"/>
        <v>2.5438680766622237E-4</v>
      </c>
    </row>
    <row r="12" spans="1:26" x14ac:dyDescent="0.25">
      <c r="A12" s="16"/>
      <c r="B12" s="7">
        <f t="shared" ref="B12:B19" si="2">B11+5%</f>
        <v>0</v>
      </c>
      <c r="C12" s="6">
        <f t="shared" si="1"/>
        <v>-0.16365231437274652</v>
      </c>
      <c r="D12" s="6">
        <f t="shared" si="0"/>
        <v>-0.10362474509106158</v>
      </c>
      <c r="E12" s="6">
        <f t="shared" si="0"/>
        <v>-6.6532966520297693E-2</v>
      </c>
      <c r="F12" s="6">
        <f t="shared" si="0"/>
        <v>-3.9288789314391122E-2</v>
      </c>
      <c r="G12" s="6">
        <f t="shared" si="0"/>
        <v>-1.761016545440635E-2</v>
      </c>
      <c r="H12" s="6">
        <f t="shared" si="0"/>
        <v>4.6519463716139308E-4</v>
      </c>
      <c r="I12" s="6">
        <f t="shared" si="0"/>
        <v>1.6006914199740891E-2</v>
      </c>
      <c r="J12" s="6">
        <f t="shared" si="0"/>
        <v>2.9664780773955745E-2</v>
      </c>
      <c r="K12" s="6">
        <f t="shared" si="0"/>
        <v>4.1864188261701289E-2</v>
      </c>
      <c r="L12" s="6">
        <f t="shared" si="0"/>
        <v>5.289935453138693E-2</v>
      </c>
    </row>
    <row r="13" spans="1:26" x14ac:dyDescent="0.25">
      <c r="A13" s="16"/>
      <c r="B13" s="7">
        <f t="shared" si="2"/>
        <v>0.05</v>
      </c>
      <c r="C13" s="6">
        <f t="shared" si="1"/>
        <v>-0.12183493009120512</v>
      </c>
      <c r="D13" s="6">
        <f t="shared" si="0"/>
        <v>-5.8805982345258884E-2</v>
      </c>
      <c r="E13" s="6">
        <f t="shared" si="0"/>
        <v>-1.9859614847891366E-2</v>
      </c>
      <c r="F13" s="6">
        <f t="shared" si="0"/>
        <v>8.7467712205539332E-3</v>
      </c>
      <c r="G13" s="6">
        <f t="shared" si="0"/>
        <v>3.1509326272882908E-2</v>
      </c>
      <c r="H13" s="6">
        <f t="shared" si="0"/>
        <v>5.048845436613162E-2</v>
      </c>
      <c r="I13" s="6">
        <f t="shared" si="0"/>
        <v>6.6807259919988787E-2</v>
      </c>
      <c r="J13" s="6">
        <f t="shared" si="0"/>
        <v>8.1148019813763864E-2</v>
      </c>
      <c r="K13" s="6">
        <f t="shared" si="0"/>
        <v>9.3957397674916343E-2</v>
      </c>
      <c r="L13" s="6">
        <f t="shared" si="0"/>
        <v>0.1055443222579729</v>
      </c>
    </row>
    <row r="14" spans="1:26" x14ac:dyDescent="0.25">
      <c r="A14" s="16"/>
      <c r="B14" s="7">
        <f t="shared" si="2"/>
        <v>0.1</v>
      </c>
      <c r="C14" s="6">
        <f t="shared" si="1"/>
        <v>-8.0017545810022656E-2</v>
      </c>
      <c r="D14" s="6">
        <f t="shared" si="0"/>
        <v>-1.3987219600171285E-2</v>
      </c>
      <c r="E14" s="6">
        <f t="shared" si="0"/>
        <v>2.681373682604284E-2</v>
      </c>
      <c r="F14" s="6">
        <f t="shared" si="0"/>
        <v>5.6782331754161953E-2</v>
      </c>
      <c r="G14" s="6">
        <f t="shared" si="0"/>
        <v>8.0628818001376598E-2</v>
      </c>
      <c r="H14" s="6">
        <f t="shared" si="0"/>
        <v>0.10051171409789322</v>
      </c>
      <c r="I14" s="6">
        <f t="shared" si="0"/>
        <v>0.11760760561951356</v>
      </c>
      <c r="J14" s="6">
        <f t="shared" si="0"/>
        <v>0.132631258851336</v>
      </c>
      <c r="K14" s="6">
        <f t="shared" si="0"/>
        <v>0.14605060708786993</v>
      </c>
      <c r="L14" s="6">
        <f t="shared" si="0"/>
        <v>0.15818928998618312</v>
      </c>
    </row>
    <row r="15" spans="1:26" x14ac:dyDescent="0.25">
      <c r="A15" s="16"/>
      <c r="B15" s="7">
        <f t="shared" si="2"/>
        <v>0.15000000000000002</v>
      </c>
      <c r="C15" s="6">
        <f t="shared" si="1"/>
        <v>-3.82001615286547E-2</v>
      </c>
      <c r="D15" s="6">
        <f t="shared" si="0"/>
        <v>3.083154314528631E-2</v>
      </c>
      <c r="E15" s="6">
        <f t="shared" si="0"/>
        <v>7.3487088503712716E-2</v>
      </c>
      <c r="F15" s="6">
        <f t="shared" si="0"/>
        <v>0.10481789228846078</v>
      </c>
      <c r="G15" s="6">
        <f t="shared" si="0"/>
        <v>0.12974830972743256</v>
      </c>
      <c r="H15" s="6">
        <f t="shared" si="0"/>
        <v>0.15053497383477735</v>
      </c>
      <c r="I15" s="6">
        <f t="shared" si="0"/>
        <v>0.16840795132982231</v>
      </c>
      <c r="J15" s="6">
        <f t="shared" si="0"/>
        <v>0.18411449789005624</v>
      </c>
      <c r="K15" s="6">
        <f t="shared" si="0"/>
        <v>0.1981438165009568</v>
      </c>
      <c r="L15" s="6">
        <f t="shared" si="0"/>
        <v>0.21083425771109512</v>
      </c>
    </row>
    <row r="16" spans="1:26" x14ac:dyDescent="0.25">
      <c r="A16" s="16"/>
      <c r="B16" s="7">
        <f t="shared" si="2"/>
        <v>0.2</v>
      </c>
      <c r="C16" s="6">
        <f t="shared" si="1"/>
        <v>3.6172227543239642E-3</v>
      </c>
      <c r="D16" s="6">
        <f t="shared" si="0"/>
        <v>7.5650305893422976E-2</v>
      </c>
      <c r="E16" s="6">
        <f t="shared" si="0"/>
        <v>0.12016044017383919</v>
      </c>
      <c r="F16" s="6">
        <f t="shared" si="0"/>
        <v>0.15285345282642121</v>
      </c>
      <c r="G16" s="6">
        <f t="shared" si="0"/>
        <v>0.17886780145477052</v>
      </c>
      <c r="H16" s="6">
        <f t="shared" si="0"/>
        <v>0.20055823356129393</v>
      </c>
      <c r="I16" s="6">
        <f t="shared" si="0"/>
        <v>0.21920829703946743</v>
      </c>
      <c r="J16" s="6">
        <f t="shared" si="0"/>
        <v>0.23559773692872987</v>
      </c>
      <c r="K16" s="6">
        <f t="shared" si="0"/>
        <v>0.25023702591440239</v>
      </c>
      <c r="L16" s="6">
        <f t="shared" si="0"/>
        <v>0.26347922543770458</v>
      </c>
    </row>
    <row r="17" spans="1:12" x14ac:dyDescent="0.25">
      <c r="A17" s="16"/>
      <c r="B17" s="7">
        <f t="shared" si="2"/>
        <v>0.25</v>
      </c>
      <c r="C17" s="6">
        <f t="shared" si="1"/>
        <v>4.5434607034065648E-2</v>
      </c>
      <c r="D17" s="6">
        <f t="shared" si="0"/>
        <v>0.12046906863616971</v>
      </c>
      <c r="E17" s="6">
        <f t="shared" si="0"/>
        <v>0.16683379184817682</v>
      </c>
      <c r="F17" s="6">
        <f t="shared" si="0"/>
        <v>0.2008890133570034</v>
      </c>
      <c r="G17" s="6">
        <f t="shared" si="0"/>
        <v>0.22798729318199204</v>
      </c>
      <c r="H17" s="6">
        <f t="shared" si="0"/>
        <v>0.25058149329335661</v>
      </c>
      <c r="I17" s="6">
        <f t="shared" si="0"/>
        <v>0.27000864274945807</v>
      </c>
      <c r="J17" s="6">
        <f t="shared" si="0"/>
        <v>0.2870809759674276</v>
      </c>
      <c r="K17" s="6">
        <f t="shared" si="0"/>
        <v>0.30233023532712494</v>
      </c>
      <c r="L17" s="6">
        <f t="shared" si="0"/>
        <v>0.31612419316423374</v>
      </c>
    </row>
    <row r="18" spans="1:12" x14ac:dyDescent="0.25">
      <c r="A18" s="16"/>
      <c r="B18" s="7">
        <f t="shared" si="2"/>
        <v>0.3</v>
      </c>
      <c r="C18" s="6">
        <f t="shared" si="1"/>
        <v>8.7251991315839786E-2</v>
      </c>
      <c r="D18" s="6">
        <f t="shared" si="0"/>
        <v>0.16528783138216427</v>
      </c>
      <c r="E18" s="6">
        <f t="shared" si="0"/>
        <v>0.21350714352165837</v>
      </c>
      <c r="F18" s="6">
        <f t="shared" si="0"/>
        <v>0.24892457389172867</v>
      </c>
      <c r="G18" s="6">
        <f t="shared" si="0"/>
        <v>0.27710678490927509</v>
      </c>
      <c r="H18" s="6">
        <f t="shared" si="0"/>
        <v>0.30060475302473422</v>
      </c>
      <c r="I18" s="6">
        <f t="shared" si="0"/>
        <v>0.32080898845942318</v>
      </c>
      <c r="J18" s="6">
        <f t="shared" si="0"/>
        <v>0.33856421500622819</v>
      </c>
      <c r="K18" s="6">
        <f t="shared" si="0"/>
        <v>0.3544234447402152</v>
      </c>
      <c r="L18" s="6">
        <f t="shared" si="0"/>
        <v>0.3687691608908033</v>
      </c>
    </row>
    <row r="19" spans="1:12" x14ac:dyDescent="0.25">
      <c r="A19" s="16"/>
      <c r="B19" s="7">
        <f t="shared" si="2"/>
        <v>0.35</v>
      </c>
      <c r="C19" s="6">
        <f t="shared" si="1"/>
        <v>0.12906937559679055</v>
      </c>
      <c r="D19" s="6">
        <f t="shared" si="0"/>
        <v>0.21010659412706265</v>
      </c>
      <c r="E19" s="6">
        <f t="shared" si="0"/>
        <v>0.26018049519563902</v>
      </c>
      <c r="F19" s="6">
        <f t="shared" si="0"/>
        <v>0.29696013442556263</v>
      </c>
      <c r="G19" s="6">
        <f t="shared" si="0"/>
        <v>0.3262262766373929</v>
      </c>
      <c r="H19" s="6">
        <f t="shared" si="0"/>
        <v>0.35062801275646571</v>
      </c>
      <c r="I19" s="6">
        <f t="shared" si="0"/>
        <v>0.37160933416940112</v>
      </c>
      <c r="J19" s="6">
        <f t="shared" si="0"/>
        <v>0.39004745404482133</v>
      </c>
      <c r="K19" s="6">
        <f t="shared" si="0"/>
        <v>0.40651665415353327</v>
      </c>
      <c r="L19" s="6">
        <f t="shared" si="0"/>
        <v>0.42141412861738076</v>
      </c>
    </row>
    <row r="21" spans="1:12" ht="15" customHeight="1" x14ac:dyDescent="0.25">
      <c r="A21" s="17" t="s">
        <v>14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</sheetData>
  <mergeCells count="27">
    <mergeCell ref="A21:L24"/>
    <mergeCell ref="I4:L4"/>
    <mergeCell ref="K5:L7"/>
    <mergeCell ref="I5:J5"/>
    <mergeCell ref="I6:J6"/>
    <mergeCell ref="I7:J7"/>
    <mergeCell ref="E4:F4"/>
    <mergeCell ref="C5:D5"/>
    <mergeCell ref="C6:D6"/>
    <mergeCell ref="C7:D7"/>
    <mergeCell ref="E5:F5"/>
    <mergeCell ref="E6:F6"/>
    <mergeCell ref="E7:F7"/>
    <mergeCell ref="G4:H4"/>
    <mergeCell ref="G5:H5"/>
    <mergeCell ref="G6:H6"/>
    <mergeCell ref="G7:H7"/>
    <mergeCell ref="C4:D4"/>
    <mergeCell ref="C8:L8"/>
    <mergeCell ref="A8:B9"/>
    <mergeCell ref="A10:A19"/>
    <mergeCell ref="C3:L3"/>
    <mergeCell ref="A1:L1"/>
    <mergeCell ref="A2:B2"/>
    <mergeCell ref="J2:K2"/>
    <mergeCell ref="D2:F2"/>
    <mergeCell ref="H2:I2"/>
  </mergeCells>
  <conditionalFormatting sqref="A4:A5">
    <cfRule type="containsText" dxfId="8" priority="12" operator="containsText" text="Select">
      <formula>NOT(ISERROR(SEARCH("Select",A4)))</formula>
    </cfRule>
  </conditionalFormatting>
  <conditionalFormatting sqref="A7">
    <cfRule type="containsText" dxfId="7" priority="9" operator="containsText" text="Select">
      <formula>NOT(ISERROR(SEARCH("Select",A7)))</formula>
    </cfRule>
  </conditionalFormatting>
  <conditionalFormatting sqref="C8">
    <cfRule type="containsText" dxfId="6" priority="8" operator="containsText" text="Select">
      <formula>NOT(ISERROR(SEARCH("Select",C8)))</formula>
    </cfRule>
  </conditionalFormatting>
  <conditionalFormatting sqref="A6">
    <cfRule type="containsText" dxfId="5" priority="7" operator="containsText" text="Select">
      <formula>NOT(ISERROR(SEARCH("Select",A6)))</formula>
    </cfRule>
  </conditionalFormatting>
  <conditionalFormatting sqref="B4:B5 B7">
    <cfRule type="expression" dxfId="4" priority="6">
      <formula>$B$3&lt;&gt;""</formula>
    </cfRule>
  </conditionalFormatting>
  <conditionalFormatting sqref="B4:B7">
    <cfRule type="expression" dxfId="3" priority="5">
      <formula>$B$3=""</formula>
    </cfRule>
  </conditionalFormatting>
  <conditionalFormatting sqref="B10:B19 C9:L19">
    <cfRule type="expression" dxfId="2" priority="4">
      <formula>OR($B$3="",$B$4="",$B$5="",$B$6="",$B$7="")</formula>
    </cfRule>
  </conditionalFormatting>
  <conditionalFormatting sqref="C10:L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L7">
    <cfRule type="cellIs" dxfId="1" priority="2" operator="lessThan">
      <formula>0.1</formula>
    </cfRule>
    <cfRule type="cellIs" dxfId="0" priority="1" operator="greaterThan">
      <formula>0.1</formula>
    </cfRule>
  </conditionalFormatting>
  <dataValidations count="3">
    <dataValidation type="list" allowBlank="1" showInputMessage="1" showErrorMessage="1" sqref="B3" xr:uid="{27C38163-CE25-4A86-B6F0-0B7E9D10E356}">
      <formula1>$Z$3:$Z$6</formula1>
    </dataValidation>
    <dataValidation type="list" showInputMessage="1" showErrorMessage="1" sqref="E5:F7" xr:uid="{8C2D04A7-5C6C-46EE-8D1D-95A4EDA4949F}">
      <formula1>$B$10:$B$19</formula1>
    </dataValidation>
    <dataValidation type="list" showInputMessage="1" showErrorMessage="1" sqref="C5:D7" xr:uid="{E1B3B1EE-43F4-4043-A4CC-683C9102B280}">
      <formula1>$C$9:$L$9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PracticalThought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2018-11-14T20:03:14Z</dcterms:modified>
</cp:coreProperties>
</file>