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18\Valuepickr data\"/>
    </mc:Choice>
  </mc:AlternateContent>
  <bookViews>
    <workbookView xWindow="0" yWindow="0" windowWidth="20490" windowHeight="7800" firstSheet="1" activeTab="8"/>
  </bookViews>
  <sheets>
    <sheet name="31032016" sheetId="1" r:id="rId1"/>
    <sheet name="30062016" sheetId="2" r:id="rId2"/>
    <sheet name="30092016" sheetId="3" r:id="rId3"/>
    <sheet name="31122016" sheetId="4" r:id="rId4"/>
    <sheet name="31032017" sheetId="5" r:id="rId5"/>
    <sheet name="30062017" sheetId="7" r:id="rId6"/>
    <sheet name="30092017" sheetId="8" r:id="rId7"/>
    <sheet name="31122017" sheetId="9" r:id="rId8"/>
    <sheet name="31032018" sheetId="10" r:id="rId9"/>
    <sheet name="31032017_withunchanged" sheetId="6" state="hidden" r:id="rId10"/>
  </sheets>
  <definedNames>
    <definedName name="_xlnm.Print_Area" localSheetId="5">'30062017'!$B$1:$J$61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0" l="1"/>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I6" i="10"/>
  <c r="I22" i="10"/>
  <c r="I42" i="10"/>
  <c r="I50" i="10"/>
  <c r="I43" i="10"/>
  <c r="I39" i="10"/>
  <c r="I7" i="10"/>
  <c r="I47" i="10"/>
  <c r="I35" i="10"/>
  <c r="I12" i="10"/>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L54" i="9"/>
  <c r="I27" i="10"/>
  <c r="G23" i="10"/>
  <c r="M23" i="10" s="1"/>
  <c r="G19" i="10"/>
  <c r="M19" i="10" s="1"/>
  <c r="G15" i="10"/>
  <c r="M15" i="10" s="1"/>
  <c r="G11" i="10"/>
  <c r="M11" i="10" s="1"/>
  <c r="E55" i="10"/>
  <c r="D55" i="10"/>
  <c r="C55" i="10"/>
  <c r="I59" i="10"/>
  <c r="F55" i="10"/>
  <c r="G54" i="10"/>
  <c r="M54" i="10" s="1"/>
  <c r="I53" i="10"/>
  <c r="G53" i="10"/>
  <c r="M53" i="10" s="1"/>
  <c r="G52" i="10"/>
  <c r="M52" i="10" s="1"/>
  <c r="G50" i="10"/>
  <c r="M50" i="10" s="1"/>
  <c r="I49" i="10"/>
  <c r="G49" i="10"/>
  <c r="M49" i="10" s="1"/>
  <c r="I48" i="10"/>
  <c r="G48" i="10"/>
  <c r="M48" i="10" s="1"/>
  <c r="G46" i="10"/>
  <c r="M46" i="10" s="1"/>
  <c r="I45" i="10"/>
  <c r="G45" i="10"/>
  <c r="M45" i="10" s="1"/>
  <c r="G44" i="10"/>
  <c r="M44" i="10" s="1"/>
  <c r="M42" i="10"/>
  <c r="I41" i="10"/>
  <c r="G41" i="10"/>
  <c r="M41" i="10" s="1"/>
  <c r="I40" i="10"/>
  <c r="G40" i="10"/>
  <c r="M40" i="10" s="1"/>
  <c r="G38" i="10"/>
  <c r="M38" i="10" s="1"/>
  <c r="I37" i="10"/>
  <c r="G37" i="10"/>
  <c r="M37" i="10" s="1"/>
  <c r="G36" i="10"/>
  <c r="M36" i="10" s="1"/>
  <c r="G34" i="10"/>
  <c r="M34" i="10" s="1"/>
  <c r="I33" i="10"/>
  <c r="G33" i="10"/>
  <c r="M33" i="10" s="1"/>
  <c r="I32" i="10"/>
  <c r="G32" i="10"/>
  <c r="M32" i="10" s="1"/>
  <c r="G30" i="10"/>
  <c r="M30" i="10" s="1"/>
  <c r="I29" i="10"/>
  <c r="G29" i="10"/>
  <c r="M29" i="10" s="1"/>
  <c r="G28" i="10"/>
  <c r="M28" i="10" s="1"/>
  <c r="G26" i="10"/>
  <c r="M26" i="10" s="1"/>
  <c r="I25" i="10"/>
  <c r="G25" i="10"/>
  <c r="M25" i="10" s="1"/>
  <c r="I24" i="10"/>
  <c r="G24" i="10"/>
  <c r="M24" i="10" s="1"/>
  <c r="G22" i="10"/>
  <c r="M22" i="10" s="1"/>
  <c r="I21" i="10"/>
  <c r="G21" i="10"/>
  <c r="M21" i="10" s="1"/>
  <c r="I20" i="10"/>
  <c r="G20" i="10"/>
  <c r="M20" i="10" s="1"/>
  <c r="G18" i="10"/>
  <c r="M18" i="10" s="1"/>
  <c r="I17" i="10"/>
  <c r="G17" i="10"/>
  <c r="M17" i="10" s="1"/>
  <c r="G16" i="10"/>
  <c r="M16" i="10" s="1"/>
  <c r="G14" i="10"/>
  <c r="M14" i="10" s="1"/>
  <c r="I13" i="10"/>
  <c r="G13" i="10"/>
  <c r="M13" i="10" s="1"/>
  <c r="G12" i="10"/>
  <c r="M12" i="10" s="1"/>
  <c r="G10" i="10"/>
  <c r="M10" i="10" s="1"/>
  <c r="I9" i="10"/>
  <c r="G9" i="10"/>
  <c r="M9" i="10" s="1"/>
  <c r="I8" i="10"/>
  <c r="G8" i="10"/>
  <c r="M8" i="10" s="1"/>
  <c r="G6" i="10"/>
  <c r="M6" i="10" s="1"/>
  <c r="G5" i="10"/>
  <c r="M5" i="10" s="1"/>
  <c r="I18" i="10" l="1"/>
  <c r="I30" i="10"/>
  <c r="I10" i="10"/>
  <c r="I14" i="10"/>
  <c r="I26" i="10"/>
  <c r="I34" i="10"/>
  <c r="I38" i="10"/>
  <c r="I46" i="10"/>
  <c r="I54" i="10"/>
  <c r="I11" i="10"/>
  <c r="I15" i="10"/>
  <c r="I51" i="10"/>
  <c r="I23" i="10"/>
  <c r="I31" i="10"/>
  <c r="I16" i="10"/>
  <c r="I19" i="10"/>
  <c r="I28" i="10"/>
  <c r="I36" i="10"/>
  <c r="I44" i="10"/>
  <c r="I52" i="10"/>
  <c r="I5" i="10"/>
  <c r="H55" i="10"/>
  <c r="G7" i="10"/>
  <c r="M7" i="10" s="1"/>
  <c r="G27" i="10"/>
  <c r="M27" i="10" s="1"/>
  <c r="G31" i="10"/>
  <c r="M31" i="10" s="1"/>
  <c r="G35" i="10"/>
  <c r="M35" i="10" s="1"/>
  <c r="G39" i="10"/>
  <c r="M39" i="10" s="1"/>
  <c r="G43" i="10"/>
  <c r="M43" i="10" s="1"/>
  <c r="G47" i="10"/>
  <c r="M47" i="10" s="1"/>
  <c r="G51" i="10"/>
  <c r="M51" i="10" s="1"/>
  <c r="E57" i="10"/>
  <c r="E56" i="10"/>
  <c r="I60" i="9"/>
  <c r="I59" i="4"/>
  <c r="K56" i="9"/>
  <c r="I55" i="10" l="1"/>
  <c r="J57" i="10" s="1"/>
  <c r="J55" i="10"/>
  <c r="D1" i="10" s="1"/>
  <c r="J57" i="9"/>
  <c r="I57" i="9"/>
  <c r="I50" i="9"/>
  <c r="G47" i="9"/>
  <c r="N47" i="9" s="1"/>
  <c r="G46" i="9"/>
  <c r="N46" i="9" s="1"/>
  <c r="I42" i="9"/>
  <c r="G39" i="9"/>
  <c r="N39" i="9" s="1"/>
  <c r="G38" i="9"/>
  <c r="N38" i="9" s="1"/>
  <c r="I34" i="9"/>
  <c r="G30" i="9"/>
  <c r="N30" i="9" s="1"/>
  <c r="I26" i="9"/>
  <c r="I22" i="9"/>
  <c r="I18" i="9"/>
  <c r="I14" i="9"/>
  <c r="G10" i="9"/>
  <c r="N10" i="9" s="1"/>
  <c r="E54" i="9"/>
  <c r="I53" i="9"/>
  <c r="I49" i="9"/>
  <c r="I45" i="9"/>
  <c r="I41" i="9"/>
  <c r="I37" i="9"/>
  <c r="I33" i="9"/>
  <c r="I29" i="9"/>
  <c r="I25" i="9"/>
  <c r="I21" i="9"/>
  <c r="I17" i="9"/>
  <c r="I13" i="9"/>
  <c r="G9" i="9"/>
  <c r="N9" i="9" s="1"/>
  <c r="I5" i="9"/>
  <c r="C54" i="9"/>
  <c r="I58" i="9"/>
  <c r="F54" i="9"/>
  <c r="J53" i="9"/>
  <c r="J52" i="9"/>
  <c r="I52" i="9"/>
  <c r="G52" i="9"/>
  <c r="N52" i="9" s="1"/>
  <c r="J51" i="9"/>
  <c r="I51" i="9"/>
  <c r="G51" i="9"/>
  <c r="N51" i="9" s="1"/>
  <c r="J50" i="9"/>
  <c r="J49" i="9"/>
  <c r="J48" i="9"/>
  <c r="I48" i="9"/>
  <c r="G48" i="9"/>
  <c r="N48" i="9" s="1"/>
  <c r="J47" i="9"/>
  <c r="I47" i="9"/>
  <c r="J46" i="9"/>
  <c r="I46" i="9"/>
  <c r="J45" i="9"/>
  <c r="J44" i="9"/>
  <c r="I44" i="9"/>
  <c r="G44" i="9"/>
  <c r="N44" i="9" s="1"/>
  <c r="J43" i="9"/>
  <c r="I43" i="9"/>
  <c r="G43" i="9"/>
  <c r="N43" i="9" s="1"/>
  <c r="J42" i="9"/>
  <c r="J41" i="9"/>
  <c r="J40" i="9"/>
  <c r="I40" i="9"/>
  <c r="G40" i="9"/>
  <c r="N40" i="9" s="1"/>
  <c r="J39" i="9"/>
  <c r="I39" i="9"/>
  <c r="J38" i="9"/>
  <c r="I38" i="9"/>
  <c r="J37" i="9"/>
  <c r="J36" i="9"/>
  <c r="I36" i="9"/>
  <c r="G36" i="9"/>
  <c r="N36" i="9" s="1"/>
  <c r="J35" i="9"/>
  <c r="I35" i="9"/>
  <c r="G35" i="9"/>
  <c r="N35" i="9" s="1"/>
  <c r="J34" i="9"/>
  <c r="J33" i="9"/>
  <c r="J32" i="9"/>
  <c r="I32" i="9"/>
  <c r="G32" i="9"/>
  <c r="N32" i="9" s="1"/>
  <c r="J31" i="9"/>
  <c r="I31" i="9"/>
  <c r="G31" i="9"/>
  <c r="N31" i="9" s="1"/>
  <c r="J30" i="9"/>
  <c r="I30" i="9"/>
  <c r="J29" i="9"/>
  <c r="J28" i="9"/>
  <c r="I28" i="9"/>
  <c r="G28" i="9"/>
  <c r="N28" i="9" s="1"/>
  <c r="J27" i="9"/>
  <c r="I27" i="9"/>
  <c r="G27" i="9"/>
  <c r="N27" i="9" s="1"/>
  <c r="J26" i="9"/>
  <c r="J25" i="9"/>
  <c r="J24" i="9"/>
  <c r="I24" i="9"/>
  <c r="G24" i="9"/>
  <c r="N24" i="9" s="1"/>
  <c r="J23" i="9"/>
  <c r="I23" i="9"/>
  <c r="G23" i="9"/>
  <c r="N23" i="9" s="1"/>
  <c r="J22" i="9"/>
  <c r="G22" i="9"/>
  <c r="N22" i="9" s="1"/>
  <c r="J21" i="9"/>
  <c r="J20" i="9"/>
  <c r="I20" i="9"/>
  <c r="G20" i="9"/>
  <c r="N20" i="9" s="1"/>
  <c r="J19" i="9"/>
  <c r="I19" i="9"/>
  <c r="G19" i="9"/>
  <c r="N19" i="9" s="1"/>
  <c r="J18" i="9"/>
  <c r="J17" i="9"/>
  <c r="J16" i="9"/>
  <c r="I16" i="9"/>
  <c r="G16" i="9"/>
  <c r="N16" i="9" s="1"/>
  <c r="J15" i="9"/>
  <c r="I15" i="9"/>
  <c r="G15" i="9"/>
  <c r="N15" i="9" s="1"/>
  <c r="J14" i="9"/>
  <c r="G14" i="9"/>
  <c r="N14" i="9" s="1"/>
  <c r="J13" i="9"/>
  <c r="J12" i="9"/>
  <c r="I12" i="9"/>
  <c r="G12" i="9"/>
  <c r="N12" i="9" s="1"/>
  <c r="J11" i="9"/>
  <c r="I11" i="9"/>
  <c r="G11" i="9"/>
  <c r="N11" i="9" s="1"/>
  <c r="J10" i="9"/>
  <c r="I10" i="9"/>
  <c r="J9" i="9"/>
  <c r="J8" i="9"/>
  <c r="I8" i="9"/>
  <c r="G8" i="9"/>
  <c r="N8" i="9" s="1"/>
  <c r="J7" i="9"/>
  <c r="I7" i="9"/>
  <c r="G7" i="9"/>
  <c r="N7" i="9" s="1"/>
  <c r="J6" i="9"/>
  <c r="J5" i="9"/>
  <c r="G4" i="9"/>
  <c r="N4" i="9" s="1"/>
  <c r="K57" i="10" l="1"/>
  <c r="G6" i="9"/>
  <c r="N6" i="9" s="1"/>
  <c r="G34" i="9"/>
  <c r="N34" i="9" s="1"/>
  <c r="G42" i="9"/>
  <c r="N42" i="9" s="1"/>
  <c r="G50" i="9"/>
  <c r="N50" i="9" s="1"/>
  <c r="I6" i="9"/>
  <c r="G18" i="9"/>
  <c r="N18" i="9" s="1"/>
  <c r="G26" i="9"/>
  <c r="N26" i="9" s="1"/>
  <c r="G5" i="9"/>
  <c r="N5" i="9" s="1"/>
  <c r="G13" i="9"/>
  <c r="N13" i="9" s="1"/>
  <c r="G17" i="9"/>
  <c r="N17" i="9" s="1"/>
  <c r="G21" i="9"/>
  <c r="N21" i="9" s="1"/>
  <c r="G25" i="9"/>
  <c r="N25" i="9" s="1"/>
  <c r="G33" i="9"/>
  <c r="N33" i="9" s="1"/>
  <c r="G37" i="9"/>
  <c r="N37" i="9" s="1"/>
  <c r="G41" i="9"/>
  <c r="N41" i="9" s="1"/>
  <c r="G45" i="9"/>
  <c r="N45" i="9" s="1"/>
  <c r="G49" i="9"/>
  <c r="N49" i="9" s="1"/>
  <c r="G53" i="9"/>
  <c r="N53" i="9" s="1"/>
  <c r="G29" i="9"/>
  <c r="N29" i="9" s="1"/>
  <c r="I9" i="9"/>
  <c r="D54" i="9"/>
  <c r="E55" i="9" s="1"/>
  <c r="I57" i="8"/>
  <c r="J57" i="8"/>
  <c r="I52" i="8" l="1"/>
  <c r="G51" i="8"/>
  <c r="N51" i="8" s="1"/>
  <c r="I50" i="8"/>
  <c r="I48" i="8"/>
  <c r="G47" i="8"/>
  <c r="N47" i="8" s="1"/>
  <c r="I46" i="8"/>
  <c r="I44" i="8"/>
  <c r="G43" i="8"/>
  <c r="N43" i="8" s="1"/>
  <c r="I42" i="8"/>
  <c r="I40" i="8"/>
  <c r="G39" i="8"/>
  <c r="N39" i="8" s="1"/>
  <c r="I38" i="8"/>
  <c r="I36" i="8"/>
  <c r="G35" i="8"/>
  <c r="N35" i="8" s="1"/>
  <c r="I34" i="8"/>
  <c r="I32" i="8"/>
  <c r="G31" i="8"/>
  <c r="N31" i="8" s="1"/>
  <c r="I30" i="8"/>
  <c r="I28" i="8"/>
  <c r="G27" i="8"/>
  <c r="N27" i="8" s="1"/>
  <c r="I26" i="8"/>
  <c r="I24" i="8"/>
  <c r="G23" i="8"/>
  <c r="N23" i="8" s="1"/>
  <c r="I22" i="8"/>
  <c r="I20" i="8"/>
  <c r="G19" i="8"/>
  <c r="N19" i="8" s="1"/>
  <c r="I18" i="8"/>
  <c r="I16" i="8"/>
  <c r="G15" i="8"/>
  <c r="N15" i="8" s="1"/>
  <c r="I14" i="8"/>
  <c r="I12" i="8"/>
  <c r="G11" i="8"/>
  <c r="N11" i="8" s="1"/>
  <c r="I10" i="8"/>
  <c r="I8" i="8"/>
  <c r="G7" i="8"/>
  <c r="N7" i="8" s="1"/>
  <c r="E54" i="8"/>
  <c r="I4" i="8"/>
  <c r="I58" i="8"/>
  <c r="E56" i="8"/>
  <c r="H54" i="8"/>
  <c r="F54" i="8"/>
  <c r="D54" i="8"/>
  <c r="C54" i="8"/>
  <c r="J53" i="8"/>
  <c r="I53" i="8"/>
  <c r="G53" i="8"/>
  <c r="N53" i="8" s="1"/>
  <c r="J52" i="8"/>
  <c r="G52" i="8"/>
  <c r="N52" i="8" s="1"/>
  <c r="J51" i="8"/>
  <c r="I51" i="8"/>
  <c r="J50" i="8"/>
  <c r="G50" i="8"/>
  <c r="N50" i="8" s="1"/>
  <c r="J49" i="8"/>
  <c r="I49" i="8"/>
  <c r="G49" i="8"/>
  <c r="N49" i="8" s="1"/>
  <c r="J48" i="8"/>
  <c r="G48" i="8"/>
  <c r="N48" i="8" s="1"/>
  <c r="J47" i="8"/>
  <c r="I47" i="8"/>
  <c r="J46" i="8"/>
  <c r="G46" i="8"/>
  <c r="N46" i="8" s="1"/>
  <c r="J45" i="8"/>
  <c r="I45" i="8"/>
  <c r="G45" i="8"/>
  <c r="N45" i="8" s="1"/>
  <c r="J44" i="8"/>
  <c r="G44" i="8"/>
  <c r="N44" i="8" s="1"/>
  <c r="J43" i="8"/>
  <c r="I43" i="8"/>
  <c r="J42" i="8"/>
  <c r="G42" i="8"/>
  <c r="N42" i="8" s="1"/>
  <c r="J41" i="8"/>
  <c r="I41" i="8"/>
  <c r="G41" i="8"/>
  <c r="N41" i="8" s="1"/>
  <c r="J40" i="8"/>
  <c r="G40" i="8"/>
  <c r="N40" i="8" s="1"/>
  <c r="J39" i="8"/>
  <c r="I39" i="8"/>
  <c r="J38" i="8"/>
  <c r="G38" i="8"/>
  <c r="N38" i="8" s="1"/>
  <c r="J37" i="8"/>
  <c r="I37" i="8"/>
  <c r="G37" i="8"/>
  <c r="N37" i="8" s="1"/>
  <c r="J36" i="8"/>
  <c r="G36" i="8"/>
  <c r="N36" i="8" s="1"/>
  <c r="J35" i="8"/>
  <c r="I35" i="8"/>
  <c r="J34" i="8"/>
  <c r="G34" i="8"/>
  <c r="N34" i="8" s="1"/>
  <c r="J33" i="8"/>
  <c r="I33" i="8"/>
  <c r="G33" i="8"/>
  <c r="N33" i="8" s="1"/>
  <c r="J32" i="8"/>
  <c r="G32" i="8"/>
  <c r="N32" i="8" s="1"/>
  <c r="J31" i="8"/>
  <c r="I31" i="8"/>
  <c r="J30" i="8"/>
  <c r="G30" i="8"/>
  <c r="N30" i="8" s="1"/>
  <c r="J29" i="8"/>
  <c r="I29" i="8"/>
  <c r="G29" i="8"/>
  <c r="N29" i="8" s="1"/>
  <c r="J28" i="8"/>
  <c r="G28" i="8"/>
  <c r="N28" i="8" s="1"/>
  <c r="J27" i="8"/>
  <c r="I27" i="8"/>
  <c r="J26" i="8"/>
  <c r="G26" i="8"/>
  <c r="N26" i="8" s="1"/>
  <c r="J25" i="8"/>
  <c r="I25" i="8"/>
  <c r="G25" i="8"/>
  <c r="N25" i="8" s="1"/>
  <c r="J24" i="8"/>
  <c r="G24" i="8"/>
  <c r="N24" i="8" s="1"/>
  <c r="J23" i="8"/>
  <c r="I23" i="8"/>
  <c r="J22" i="8"/>
  <c r="G22" i="8"/>
  <c r="N22" i="8" s="1"/>
  <c r="J21" i="8"/>
  <c r="I21" i="8"/>
  <c r="G21" i="8"/>
  <c r="N21" i="8" s="1"/>
  <c r="J20" i="8"/>
  <c r="G20" i="8"/>
  <c r="N20" i="8" s="1"/>
  <c r="J19" i="8"/>
  <c r="I19" i="8"/>
  <c r="J18" i="8"/>
  <c r="G18" i="8"/>
  <c r="N18" i="8" s="1"/>
  <c r="J17" i="8"/>
  <c r="I17" i="8"/>
  <c r="G17" i="8"/>
  <c r="N17" i="8" s="1"/>
  <c r="J16" i="8"/>
  <c r="G16" i="8"/>
  <c r="N16" i="8" s="1"/>
  <c r="J15" i="8"/>
  <c r="I15" i="8"/>
  <c r="J14" i="8"/>
  <c r="G14" i="8"/>
  <c r="N14" i="8" s="1"/>
  <c r="J13" i="8"/>
  <c r="I13" i="8"/>
  <c r="G13" i="8"/>
  <c r="N13" i="8" s="1"/>
  <c r="J12" i="8"/>
  <c r="G12" i="8"/>
  <c r="N12" i="8" s="1"/>
  <c r="J11" i="8"/>
  <c r="I11" i="8"/>
  <c r="J10" i="8"/>
  <c r="G10" i="8"/>
  <c r="N10" i="8" s="1"/>
  <c r="J9" i="8"/>
  <c r="I9" i="8"/>
  <c r="G9" i="8"/>
  <c r="N9" i="8" s="1"/>
  <c r="J8" i="8"/>
  <c r="G8" i="8"/>
  <c r="N8" i="8" s="1"/>
  <c r="J7" i="8"/>
  <c r="I7" i="8"/>
  <c r="J6" i="8"/>
  <c r="G6" i="8"/>
  <c r="N6" i="8" s="1"/>
  <c r="J5" i="8"/>
  <c r="I5" i="8"/>
  <c r="G5" i="8"/>
  <c r="N5" i="8" s="1"/>
  <c r="J4" i="8"/>
  <c r="G4" i="8"/>
  <c r="N4" i="8" s="1"/>
  <c r="J54" i="8" l="1"/>
  <c r="I6" i="8"/>
  <c r="I54" i="8" s="1"/>
  <c r="J56" i="8" s="1"/>
  <c r="J58" i="8" s="1"/>
  <c r="E55" i="8"/>
  <c r="D1" i="8" l="1"/>
  <c r="F55" i="7" l="1"/>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J58" i="7"/>
  <c r="E57" i="7" l="1"/>
  <c r="I54" i="7"/>
  <c r="I53" i="7"/>
  <c r="I52" i="7"/>
  <c r="I51" i="7"/>
  <c r="I50" i="7"/>
  <c r="I49" i="7"/>
  <c r="I48" i="7"/>
  <c r="I47"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I46" i="7"/>
  <c r="C55" i="7"/>
  <c r="M5" i="7"/>
  <c r="M4" i="7"/>
  <c r="I59" i="7"/>
  <c r="H55" i="7"/>
  <c r="E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D55" i="7" l="1"/>
  <c r="E56" i="7" s="1"/>
  <c r="J55" i="7"/>
  <c r="I55" i="7"/>
  <c r="J57" i="7" s="1"/>
  <c r="J59" i="7" s="1"/>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D57" i="6"/>
  <c r="D56" i="6"/>
  <c r="D24" i="6"/>
  <c r="E56" i="6"/>
  <c r="C56" i="6"/>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56" i="5" s="1"/>
  <c r="I7" i="5"/>
  <c r="I6" i="5"/>
  <c r="I5"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D56" i="5"/>
  <c r="C56" i="5"/>
  <c r="H61" i="6"/>
  <c r="J60" i="6"/>
  <c r="G56" i="6"/>
  <c r="J55" i="6"/>
  <c r="H55" i="6"/>
  <c r="F55" i="6"/>
  <c r="J54" i="6"/>
  <c r="H54" i="6"/>
  <c r="F54" i="6"/>
  <c r="J53" i="6"/>
  <c r="H53" i="6"/>
  <c r="F53" i="6"/>
  <c r="J52" i="6"/>
  <c r="H52" i="6"/>
  <c r="F52" i="6"/>
  <c r="J51" i="6"/>
  <c r="H51" i="6"/>
  <c r="F51" i="6"/>
  <c r="J50" i="6"/>
  <c r="H50" i="6"/>
  <c r="F50" i="6"/>
  <c r="J49" i="6"/>
  <c r="H49" i="6"/>
  <c r="F49" i="6"/>
  <c r="J48" i="6"/>
  <c r="H48" i="6"/>
  <c r="F48" i="6"/>
  <c r="J47" i="6"/>
  <c r="H47" i="6"/>
  <c r="F47" i="6"/>
  <c r="J46" i="6"/>
  <c r="H46" i="6"/>
  <c r="F46" i="6"/>
  <c r="J45" i="6"/>
  <c r="H45" i="6"/>
  <c r="F45" i="6"/>
  <c r="J44" i="6"/>
  <c r="H44" i="6"/>
  <c r="F44" i="6"/>
  <c r="J43" i="6"/>
  <c r="H43" i="6"/>
  <c r="F43" i="6"/>
  <c r="J42" i="6"/>
  <c r="H42" i="6"/>
  <c r="F42" i="6"/>
  <c r="J41" i="6"/>
  <c r="H41" i="6"/>
  <c r="F41" i="6"/>
  <c r="J40" i="6"/>
  <c r="H40" i="6"/>
  <c r="F40" i="6"/>
  <c r="J39" i="6"/>
  <c r="H39" i="6"/>
  <c r="F39" i="6"/>
  <c r="J38" i="6"/>
  <c r="H38" i="6"/>
  <c r="F38" i="6"/>
  <c r="J37" i="6"/>
  <c r="H37" i="6"/>
  <c r="F37" i="6"/>
  <c r="J36" i="6"/>
  <c r="H36" i="6"/>
  <c r="F36" i="6"/>
  <c r="J35" i="6"/>
  <c r="H35" i="6"/>
  <c r="F35" i="6"/>
  <c r="J34" i="6"/>
  <c r="H34" i="6"/>
  <c r="F34" i="6"/>
  <c r="J33" i="6"/>
  <c r="H33" i="6"/>
  <c r="F33" i="6"/>
  <c r="J32" i="6"/>
  <c r="H32" i="6"/>
  <c r="F32" i="6"/>
  <c r="J31" i="6"/>
  <c r="H31" i="6"/>
  <c r="F31" i="6"/>
  <c r="J30" i="6"/>
  <c r="H30" i="6"/>
  <c r="F30" i="6"/>
  <c r="J29" i="6"/>
  <c r="H29" i="6"/>
  <c r="F29" i="6"/>
  <c r="J28" i="6"/>
  <c r="H28" i="6"/>
  <c r="F28" i="6"/>
  <c r="J27" i="6"/>
  <c r="H27" i="6"/>
  <c r="F27" i="6"/>
  <c r="J26" i="6"/>
  <c r="H26" i="6"/>
  <c r="F26" i="6"/>
  <c r="J25" i="6"/>
  <c r="H25" i="6"/>
  <c r="F25" i="6"/>
  <c r="J24" i="6"/>
  <c r="H24" i="6"/>
  <c r="F24" i="6"/>
  <c r="J23" i="6"/>
  <c r="H23" i="6"/>
  <c r="F23" i="6"/>
  <c r="J22" i="6"/>
  <c r="H22" i="6"/>
  <c r="F22" i="6"/>
  <c r="J21" i="6"/>
  <c r="H21" i="6"/>
  <c r="F21" i="6"/>
  <c r="J20" i="6"/>
  <c r="H20" i="6"/>
  <c r="F20" i="6"/>
  <c r="J19" i="6"/>
  <c r="H19" i="6"/>
  <c r="F19" i="6"/>
  <c r="J18" i="6"/>
  <c r="H18" i="6"/>
  <c r="F18" i="6"/>
  <c r="J17" i="6"/>
  <c r="H17" i="6"/>
  <c r="F17" i="6"/>
  <c r="J16" i="6"/>
  <c r="H16" i="6"/>
  <c r="F16" i="6"/>
  <c r="J15" i="6"/>
  <c r="H15" i="6"/>
  <c r="F15" i="6"/>
  <c r="J14" i="6"/>
  <c r="H14" i="6"/>
  <c r="F14" i="6"/>
  <c r="J13" i="6"/>
  <c r="H13" i="6"/>
  <c r="F13" i="6"/>
  <c r="J12" i="6"/>
  <c r="H12" i="6"/>
  <c r="F12" i="6"/>
  <c r="J11" i="6"/>
  <c r="H11" i="6"/>
  <c r="F11" i="6"/>
  <c r="J10" i="6"/>
  <c r="H10" i="6"/>
  <c r="F10" i="6"/>
  <c r="J9" i="6"/>
  <c r="H9" i="6"/>
  <c r="F9" i="6"/>
  <c r="J8" i="6"/>
  <c r="H8" i="6"/>
  <c r="F8" i="6"/>
  <c r="J7" i="6"/>
  <c r="H7" i="6"/>
  <c r="F7" i="6"/>
  <c r="M6" i="6"/>
  <c r="J6" i="6"/>
  <c r="H6" i="6"/>
  <c r="F6" i="6"/>
  <c r="J5" i="6"/>
  <c r="H5" i="6"/>
  <c r="F5" i="6"/>
  <c r="I60" i="5"/>
  <c r="H61" i="5"/>
  <c r="G56" i="5"/>
  <c r="J55" i="5"/>
  <c r="F55" i="5"/>
  <c r="J54" i="5"/>
  <c r="F54" i="5"/>
  <c r="J53" i="5"/>
  <c r="F53" i="5"/>
  <c r="J52" i="5"/>
  <c r="F52" i="5"/>
  <c r="J51" i="5"/>
  <c r="F51" i="5"/>
  <c r="J50" i="5"/>
  <c r="F50" i="5"/>
  <c r="J49" i="5"/>
  <c r="F49" i="5"/>
  <c r="J48" i="5"/>
  <c r="F48" i="5"/>
  <c r="J47" i="5"/>
  <c r="F47" i="5"/>
  <c r="J46" i="5"/>
  <c r="F46" i="5"/>
  <c r="J45" i="5"/>
  <c r="F45" i="5"/>
  <c r="J44" i="5"/>
  <c r="F44" i="5"/>
  <c r="J43" i="5"/>
  <c r="F43" i="5"/>
  <c r="J42" i="5"/>
  <c r="F42" i="5"/>
  <c r="J41" i="5"/>
  <c r="F41" i="5"/>
  <c r="J40" i="5"/>
  <c r="F40" i="5"/>
  <c r="J39" i="5"/>
  <c r="F39" i="5"/>
  <c r="J38" i="5"/>
  <c r="F38" i="5"/>
  <c r="J37" i="5"/>
  <c r="F37" i="5"/>
  <c r="J36" i="5"/>
  <c r="F36" i="5"/>
  <c r="J35" i="5"/>
  <c r="F35" i="5"/>
  <c r="J34" i="5"/>
  <c r="F34" i="5"/>
  <c r="J33" i="5"/>
  <c r="F33" i="5"/>
  <c r="J32" i="5"/>
  <c r="F32" i="5"/>
  <c r="J31" i="5"/>
  <c r="F31" i="5"/>
  <c r="J30" i="5"/>
  <c r="F30" i="5"/>
  <c r="J29" i="5"/>
  <c r="F29" i="5"/>
  <c r="J28" i="5"/>
  <c r="F28" i="5"/>
  <c r="J27" i="5"/>
  <c r="F27" i="5"/>
  <c r="J26" i="5"/>
  <c r="F26" i="5"/>
  <c r="J25" i="5"/>
  <c r="F25" i="5"/>
  <c r="J24" i="5"/>
  <c r="F24" i="5"/>
  <c r="J23" i="5"/>
  <c r="F23" i="5"/>
  <c r="J22" i="5"/>
  <c r="F22" i="5"/>
  <c r="J21" i="5"/>
  <c r="F21" i="5"/>
  <c r="J20" i="5"/>
  <c r="F20" i="5"/>
  <c r="J19" i="5"/>
  <c r="F19" i="5"/>
  <c r="J18" i="5"/>
  <c r="F18" i="5"/>
  <c r="J17" i="5"/>
  <c r="F17" i="5"/>
  <c r="J16" i="5"/>
  <c r="F16" i="5"/>
  <c r="J15" i="5"/>
  <c r="F15" i="5"/>
  <c r="J14" i="5"/>
  <c r="F14" i="5"/>
  <c r="J13" i="5"/>
  <c r="F13" i="5"/>
  <c r="J12" i="5"/>
  <c r="F12" i="5"/>
  <c r="J11" i="5"/>
  <c r="F11" i="5"/>
  <c r="J10" i="5"/>
  <c r="F10" i="5"/>
  <c r="J9" i="5"/>
  <c r="F9" i="5"/>
  <c r="J8" i="5"/>
  <c r="F8" i="5"/>
  <c r="J7" i="5"/>
  <c r="F7" i="5"/>
  <c r="M6" i="5"/>
  <c r="J6" i="5"/>
  <c r="F6" i="5"/>
  <c r="J5" i="5"/>
  <c r="F5" i="5"/>
  <c r="D1" i="7" l="1"/>
  <c r="H56" i="5"/>
  <c r="I57" i="5" s="1"/>
  <c r="D57" i="5"/>
  <c r="J56" i="6"/>
  <c r="H56" i="6"/>
  <c r="J59" i="6" s="1"/>
  <c r="J61" i="6" s="1"/>
  <c r="J56" i="5"/>
  <c r="H59" i="4"/>
  <c r="K6" i="4"/>
  <c r="I59" i="5" l="1"/>
  <c r="I61" i="5" s="1"/>
  <c r="C1" i="5"/>
  <c r="K56" i="6"/>
  <c r="K57" i="6" s="1"/>
  <c r="C1" i="6" s="1"/>
  <c r="G60" i="4"/>
  <c r="F56" i="4"/>
  <c r="H55" i="4"/>
  <c r="G55" i="4"/>
  <c r="E55" i="4"/>
  <c r="H54" i="4"/>
  <c r="G54" i="4"/>
  <c r="E54" i="4"/>
  <c r="H53" i="4"/>
  <c r="G53" i="4"/>
  <c r="E53" i="4"/>
  <c r="H52" i="4"/>
  <c r="G52" i="4"/>
  <c r="E52" i="4"/>
  <c r="H51" i="4"/>
  <c r="G51" i="4"/>
  <c r="E51" i="4"/>
  <c r="H50" i="4"/>
  <c r="G50" i="4"/>
  <c r="E50" i="4"/>
  <c r="H49" i="4"/>
  <c r="G49" i="4"/>
  <c r="E49" i="4"/>
  <c r="H48" i="4"/>
  <c r="G48" i="4"/>
  <c r="E48" i="4"/>
  <c r="H47" i="4"/>
  <c r="G47" i="4"/>
  <c r="E47" i="4"/>
  <c r="H46" i="4"/>
  <c r="G46" i="4"/>
  <c r="E46" i="4"/>
  <c r="H45" i="4"/>
  <c r="G45" i="4"/>
  <c r="E45" i="4"/>
  <c r="H44" i="4"/>
  <c r="G44" i="4"/>
  <c r="E44" i="4"/>
  <c r="H43" i="4"/>
  <c r="G43" i="4"/>
  <c r="E43" i="4"/>
  <c r="H42" i="4"/>
  <c r="G42" i="4"/>
  <c r="E42" i="4"/>
  <c r="H41" i="4"/>
  <c r="G41" i="4"/>
  <c r="E41" i="4"/>
  <c r="H40" i="4"/>
  <c r="G40" i="4"/>
  <c r="E40" i="4"/>
  <c r="H39" i="4"/>
  <c r="G39" i="4"/>
  <c r="E39" i="4"/>
  <c r="H38" i="4"/>
  <c r="G38" i="4"/>
  <c r="E38" i="4"/>
  <c r="H37" i="4"/>
  <c r="G37" i="4"/>
  <c r="E37" i="4"/>
  <c r="H36" i="4"/>
  <c r="G36" i="4"/>
  <c r="E36" i="4"/>
  <c r="H35" i="4"/>
  <c r="G35" i="4"/>
  <c r="E35" i="4"/>
  <c r="H34" i="4"/>
  <c r="G34" i="4"/>
  <c r="E34" i="4"/>
  <c r="H33" i="4"/>
  <c r="G33" i="4"/>
  <c r="E33" i="4"/>
  <c r="H32" i="4"/>
  <c r="G32" i="4"/>
  <c r="E32" i="4"/>
  <c r="H31" i="4"/>
  <c r="G31" i="4"/>
  <c r="E31" i="4"/>
  <c r="H30" i="4"/>
  <c r="G30" i="4"/>
  <c r="E30" i="4"/>
  <c r="H29" i="4"/>
  <c r="G29" i="4"/>
  <c r="E29" i="4"/>
  <c r="H28" i="4"/>
  <c r="G28" i="4"/>
  <c r="E28" i="4"/>
  <c r="H27" i="4"/>
  <c r="G27" i="4"/>
  <c r="E27" i="4"/>
  <c r="H26" i="4"/>
  <c r="G26" i="4"/>
  <c r="E26" i="4"/>
  <c r="H25" i="4"/>
  <c r="G25" i="4"/>
  <c r="E25" i="4"/>
  <c r="H24" i="4"/>
  <c r="G24" i="4"/>
  <c r="E24" i="4"/>
  <c r="H23" i="4"/>
  <c r="G23" i="4"/>
  <c r="E23" i="4"/>
  <c r="H22" i="4"/>
  <c r="G22" i="4"/>
  <c r="E22" i="4"/>
  <c r="H21" i="4"/>
  <c r="G21" i="4"/>
  <c r="E21" i="4"/>
  <c r="H20" i="4"/>
  <c r="G20" i="4"/>
  <c r="E20" i="4"/>
  <c r="H19" i="4"/>
  <c r="G19" i="4"/>
  <c r="E19" i="4"/>
  <c r="H18" i="4"/>
  <c r="G18" i="4"/>
  <c r="E18" i="4"/>
  <c r="H17" i="4"/>
  <c r="G17" i="4"/>
  <c r="E17" i="4"/>
  <c r="H16" i="4"/>
  <c r="G16" i="4"/>
  <c r="E16" i="4"/>
  <c r="H15" i="4"/>
  <c r="G15" i="4"/>
  <c r="E15" i="4"/>
  <c r="H14" i="4"/>
  <c r="G14" i="4"/>
  <c r="E14" i="4"/>
  <c r="H13" i="4"/>
  <c r="G13" i="4"/>
  <c r="E13" i="4"/>
  <c r="H12" i="4"/>
  <c r="G12" i="4"/>
  <c r="E12" i="4"/>
  <c r="H11" i="4"/>
  <c r="G11" i="4"/>
  <c r="E11" i="4"/>
  <c r="H10" i="4"/>
  <c r="G10" i="4"/>
  <c r="E10" i="4"/>
  <c r="H9" i="4"/>
  <c r="G9" i="4"/>
  <c r="E9" i="4"/>
  <c r="H8" i="4"/>
  <c r="G8" i="4"/>
  <c r="E8" i="4"/>
  <c r="H7" i="4"/>
  <c r="G7" i="4"/>
  <c r="E7" i="4"/>
  <c r="H6" i="4"/>
  <c r="G6" i="4"/>
  <c r="E6" i="4"/>
  <c r="H5" i="4"/>
  <c r="G5" i="4"/>
  <c r="E5" i="4"/>
  <c r="H56" i="4" l="1"/>
  <c r="G56" i="4"/>
  <c r="H58" i="4" s="1"/>
  <c r="H60" i="4" s="1"/>
  <c r="C1" i="4" l="1"/>
  <c r="H59"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G53" i="3"/>
  <c r="G49" i="3"/>
  <c r="G43" i="3"/>
  <c r="G39" i="3"/>
  <c r="G35" i="3"/>
  <c r="G31" i="3"/>
  <c r="G27" i="3"/>
  <c r="G23" i="3"/>
  <c r="G19" i="3"/>
  <c r="G15" i="3"/>
  <c r="G11" i="3"/>
  <c r="G7" i="3"/>
  <c r="G60" i="3"/>
  <c r="F56" i="3"/>
  <c r="H55" i="3"/>
  <c r="G55" i="3"/>
  <c r="H54" i="3"/>
  <c r="G54" i="3"/>
  <c r="H53" i="3"/>
  <c r="H52" i="3"/>
  <c r="G52" i="3"/>
  <c r="H51" i="3"/>
  <c r="G51" i="3"/>
  <c r="H50" i="3"/>
  <c r="G50" i="3"/>
  <c r="H49" i="3"/>
  <c r="H48" i="3"/>
  <c r="G48" i="3"/>
  <c r="H47" i="3"/>
  <c r="G47" i="3"/>
  <c r="H46" i="3"/>
  <c r="G46" i="3"/>
  <c r="H45" i="3"/>
  <c r="G45" i="3"/>
  <c r="H44" i="3"/>
  <c r="G44" i="3"/>
  <c r="H43" i="3"/>
  <c r="H42" i="3"/>
  <c r="G42" i="3"/>
  <c r="H41" i="3"/>
  <c r="G41" i="3"/>
  <c r="H40" i="3"/>
  <c r="G40" i="3"/>
  <c r="H39" i="3"/>
  <c r="H38" i="3"/>
  <c r="G38" i="3"/>
  <c r="H37" i="3"/>
  <c r="G37" i="3"/>
  <c r="H36" i="3"/>
  <c r="G36" i="3"/>
  <c r="H35" i="3"/>
  <c r="H34" i="3"/>
  <c r="G34" i="3"/>
  <c r="H33" i="3"/>
  <c r="G33" i="3"/>
  <c r="H32" i="3"/>
  <c r="G32" i="3"/>
  <c r="H31" i="3"/>
  <c r="H30" i="3"/>
  <c r="G30" i="3"/>
  <c r="H29" i="3"/>
  <c r="G29" i="3"/>
  <c r="H28" i="3"/>
  <c r="G28" i="3"/>
  <c r="H27" i="3"/>
  <c r="H26" i="3"/>
  <c r="G26" i="3"/>
  <c r="H25" i="3"/>
  <c r="G25" i="3"/>
  <c r="H24" i="3"/>
  <c r="G24" i="3"/>
  <c r="H23" i="3"/>
  <c r="H22" i="3"/>
  <c r="G22" i="3"/>
  <c r="H21" i="3"/>
  <c r="G21" i="3"/>
  <c r="H20" i="3"/>
  <c r="G20" i="3"/>
  <c r="H19" i="3"/>
  <c r="H18" i="3"/>
  <c r="G18" i="3"/>
  <c r="H17" i="3"/>
  <c r="G17" i="3"/>
  <c r="H16" i="3"/>
  <c r="G16" i="3"/>
  <c r="H15" i="3"/>
  <c r="H14" i="3"/>
  <c r="G14" i="3"/>
  <c r="H13" i="3"/>
  <c r="G13" i="3"/>
  <c r="H12" i="3"/>
  <c r="G12" i="3"/>
  <c r="H11" i="3"/>
  <c r="H10" i="3"/>
  <c r="G10" i="3"/>
  <c r="H9" i="3"/>
  <c r="G9" i="3"/>
  <c r="H8" i="3"/>
  <c r="G8" i="3"/>
  <c r="H7" i="3"/>
  <c r="H6" i="3"/>
  <c r="G6" i="3"/>
  <c r="H5" i="3"/>
  <c r="G5" i="3"/>
  <c r="H56" i="3" l="1"/>
  <c r="G56" i="3"/>
  <c r="H58" i="3" s="1"/>
  <c r="H60" i="3" s="1"/>
  <c r="H59" i="2"/>
  <c r="G60" i="2"/>
  <c r="G19"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H18" i="2"/>
  <c r="G18" i="2"/>
  <c r="H17" i="2"/>
  <c r="G17" i="2"/>
  <c r="H16" i="2"/>
  <c r="G16" i="2"/>
  <c r="H15" i="2"/>
  <c r="G15" i="2"/>
  <c r="H14" i="2"/>
  <c r="G14" i="2"/>
  <c r="H13" i="2"/>
  <c r="G13" i="2"/>
  <c r="H12" i="2"/>
  <c r="G12" i="2"/>
  <c r="H11" i="2"/>
  <c r="G11" i="2"/>
  <c r="H10" i="2"/>
  <c r="G10" i="2"/>
  <c r="H9" i="2"/>
  <c r="G9" i="2"/>
  <c r="H8" i="2"/>
  <c r="G8" i="2"/>
  <c r="H7" i="2"/>
  <c r="G7" i="2"/>
  <c r="H6" i="2"/>
  <c r="G6" i="2"/>
  <c r="H5" i="2"/>
  <c r="G5" i="2"/>
  <c r="F56" i="2"/>
  <c r="C1" i="3" l="1"/>
  <c r="H56" i="2"/>
  <c r="G56" i="2"/>
  <c r="F56" i="1"/>
  <c r="C1" i="2" l="1"/>
  <c r="H58" i="2"/>
  <c r="H60" i="2" s="1"/>
  <c r="E56" i="9" l="1"/>
  <c r="I4" i="9"/>
  <c r="I54" i="9" s="1"/>
  <c r="J58" i="10" s="1"/>
  <c r="J59" i="10" s="1"/>
  <c r="H54" i="9"/>
  <c r="J4" i="9"/>
  <c r="J54" i="9" s="1"/>
  <c r="D1" i="9" l="1"/>
  <c r="I61" i="9" s="1"/>
  <c r="J56" i="9"/>
  <c r="J58" i="9" s="1"/>
  <c r="K57" i="9" l="1"/>
  <c r="K58" i="9" s="1"/>
</calcChain>
</file>

<file path=xl/comments1.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2.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3.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4.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5.xml><?xml version="1.0" encoding="utf-8"?>
<comments xmlns="http://schemas.openxmlformats.org/spreadsheetml/2006/main">
  <authors>
    <author>Kimi</author>
  </authors>
  <commentList>
    <comment ref="C36" authorId="0" shapeId="0">
      <text>
        <r>
          <rPr>
            <b/>
            <sz val="9"/>
            <color indexed="81"/>
            <rFont val="Tahoma"/>
            <family val="2"/>
          </rPr>
          <t>Kimi:</t>
        </r>
        <r>
          <rPr>
            <sz val="9"/>
            <color indexed="81"/>
            <rFont val="Tahoma"/>
            <family val="2"/>
          </rPr>
          <t xml:space="preserve">
Changes from Rs 10,680 of Combined results to 11,670 Consolidated results</t>
        </r>
      </text>
    </comment>
  </commentList>
</comments>
</file>

<file path=xl/sharedStrings.xml><?xml version="1.0" encoding="utf-8"?>
<sst xmlns="http://schemas.openxmlformats.org/spreadsheetml/2006/main" count="756" uniqueCount="173">
  <si>
    <t>Weighted PAT</t>
  </si>
  <si>
    <t>Weighted Mcap</t>
  </si>
  <si>
    <t>A C C Ltd.</t>
  </si>
  <si>
    <t>Tata Motors share</t>
  </si>
  <si>
    <t>Adani Ports &amp; Special Economic Zone Ltd.</t>
  </si>
  <si>
    <t>Tata Motors DVR</t>
  </si>
  <si>
    <t>Ambuja Cements Ltd.</t>
  </si>
  <si>
    <t>Asian Paints Ltd.</t>
  </si>
  <si>
    <t>Aurobindo Pharma Ltd.</t>
  </si>
  <si>
    <t>Axis Bank Ltd.</t>
  </si>
  <si>
    <t>Bajaj Auto Ltd.</t>
  </si>
  <si>
    <t>Bank Of Baroda</t>
  </si>
  <si>
    <t>Bharat Heavy Electricals Ltd.</t>
  </si>
  <si>
    <t>Bharat Petroleum Corpn. Ltd.</t>
  </si>
  <si>
    <t>Bharti Airtel Ltd.</t>
  </si>
  <si>
    <t>Bharti Infratel Ltd.</t>
  </si>
  <si>
    <t>Bosch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</si>
  <si>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</si>
  <si>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</si>
  <si>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</si>
  <si>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</si>
  <si>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</si>
  <si>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</si>
  <si>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</si>
  <si>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</si>
  <si>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</si>
  <si>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</si>
  <si>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Unilever Ltd.</t>
  </si>
  <si>
    <t>Housing Development Finance Corpn. Ltd.</t>
  </si>
  <si>
    <t>I C I C I Bank Ltd.</t>
  </si>
  <si>
    <t>I T C Ltd.</t>
  </si>
  <si>
    <t>Idea Cellular Ltd.</t>
  </si>
  <si>
    <t>Indusind Bank Ltd.</t>
  </si>
  <si>
    <t>Infosys Ltd.</t>
  </si>
  <si>
    <t>Kotak Mahindra Bank Ltd.</t>
  </si>
  <si>
    <t>Larsen &amp; Toubro Ltd.</t>
  </si>
  <si>
    <t>Lupin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</si>
  <si>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</si>
  <si>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</si>
  <si>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</si>
  <si>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</si>
  <si>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</si>
  <si>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</si>
  <si>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</si>
  <si>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</si>
  <si>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</si>
  <si>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 DVR</t>
  </si>
  <si>
    <t>Tata Motors Ltd.</t>
  </si>
  <si>
    <t>Tata Power Co. Ltd.</t>
  </si>
  <si>
    <t>Tata Steel Ltd.</t>
  </si>
  <si>
    <t>Tech Mahindra Ltd.</t>
  </si>
  <si>
    <t>Ultratech Cement Ltd.</t>
  </si>
  <si>
    <t>Wipro Ltd.</t>
  </si>
  <si>
    <t>Yes Bank Ltd.</t>
  </si>
  <si>
    <t>Zee Entertainment Enterprises Ltd.</t>
  </si>
  <si>
    <t>FY 16 PAT (Consolidated)</t>
  </si>
  <si>
    <t>Shares outstanding</t>
  </si>
  <si>
    <t>Ratio</t>
  </si>
  <si>
    <t>Unweighted PE (stock wise)</t>
  </si>
  <si>
    <t>Weights as on April 2016</t>
  </si>
  <si>
    <t>Stocks</t>
  </si>
  <si>
    <t>Market Capitalisation,
May 31, 2016</t>
  </si>
  <si>
    <t>Weighted trailing PE, as on May 31, 2016</t>
  </si>
  <si>
    <r>
      <t xml:space="preserve">All figures in </t>
    </r>
    <r>
      <rPr>
        <sz val="10"/>
        <color theme="1"/>
        <rFont val="Cambria"/>
        <family val="1"/>
      </rPr>
      <t>₹</t>
    </r>
    <r>
      <rPr>
        <sz val="10"/>
        <color theme="1"/>
        <rFont val="Cambria"/>
        <family val="2"/>
      </rPr>
      <t xml:space="preserve"> million except PE</t>
    </r>
  </si>
  <si>
    <t>Stock wise PE ratio of Nifty constituents</t>
  </si>
  <si>
    <t>Notes</t>
  </si>
  <si>
    <t>1. Weights are sourced from Nifty</t>
  </si>
  <si>
    <t>2. Reported PAT figures as per Prowess (except for 2 firms, which have been taken from BSE filings)</t>
  </si>
  <si>
    <t>3. Market Cap based on closing prices at NSE sources from Prowess</t>
  </si>
  <si>
    <t>PAT for 12 months ended 30 June 2016</t>
  </si>
  <si>
    <t>Market Capitalisation,Sept 12, 2016</t>
  </si>
  <si>
    <t>Weights as on August 2016</t>
  </si>
  <si>
    <t>2. Reported PAT figures as per Prowess (except for CoalIndia, which have been taken from BSE filings)</t>
  </si>
  <si>
    <t>3. Market Cap based on closing prices at NSE sourced from Prowess</t>
  </si>
  <si>
    <t>Total</t>
  </si>
  <si>
    <t>Nifty</t>
  </si>
  <si>
    <t>Net profits</t>
  </si>
  <si>
    <t>Tata Motors ordinary shares outstanding share</t>
  </si>
  <si>
    <t>Tata Motors Class A (or DVR) shares outstanding</t>
  </si>
  <si>
    <t>%age change</t>
  </si>
  <si>
    <r>
      <t xml:space="preserve">All figures in </t>
    </r>
    <r>
      <rPr>
        <sz val="10"/>
        <color theme="1"/>
        <rFont val="Cambria"/>
        <family val="1"/>
      </rPr>
      <t>₹</t>
    </r>
    <r>
      <rPr>
        <sz val="10"/>
        <color theme="1"/>
        <rFont val="Cambria"/>
        <family val="2"/>
      </rPr>
      <t xml:space="preserve"> million except PE ratio</t>
    </r>
  </si>
  <si>
    <t>Nifty trailing PE as on Sept 12, 2016</t>
  </si>
  <si>
    <t>PAT for 12 months ended 30 September 2016</t>
  </si>
  <si>
    <t>Market Capitalisation, December 13, 2016</t>
  </si>
  <si>
    <t>Weights as on November 2016</t>
  </si>
  <si>
    <t>3. Market Cap based on average of closing prices at BSE and NSE sourced from Prowess, except Tata Motors DVR, sourced from BSE</t>
  </si>
  <si>
    <t>Nifty trailing PE as on December 13, 2016</t>
  </si>
  <si>
    <t>2. Reported PAT figures as per Prowess till June 2016 (except for CoalIndia, which have been taken from BSE filings)</t>
  </si>
  <si>
    <t>4. Results till June 2016 are not adjusted for Minority Interest, but the impact is non-material</t>
  </si>
  <si>
    <t>5. Mahindra and Mahindra gives out "Combined Results"and not "Consolidated Results" as per SEBI. We have taken these combined results</t>
  </si>
  <si>
    <t>6. For Dec 2015 quarter, HCL Technologies gave only US GAAP Consolidated Results. These have been used converting them at the exchange rate close of Dec 31 2015</t>
  </si>
  <si>
    <t>PAT for 12 months ended 31 December 2016</t>
  </si>
  <si>
    <t>Weights as on January 2017</t>
  </si>
  <si>
    <t>2. Reported PAT figures as per ProwessIQ</t>
  </si>
  <si>
    <t xml:space="preserve">5. Hindalco published only Standalone quarterly results even as it has subsidiaries that makes a big impact on its Consolidated results </t>
  </si>
  <si>
    <t>Nifty trailing PE as on February 20, 2017</t>
  </si>
  <si>
    <t>Market Capitalisation, February 20, 2017</t>
  </si>
  <si>
    <t>4. Mahindra and Mahindra gives out "Combined Results" and not "Consolidated Results" as per prescribed guidelines. We have taken these combined results as consolidated</t>
  </si>
  <si>
    <t>Nifty trailing PE as on May 29, 2017</t>
  </si>
  <si>
    <t>Indiabulls Housing Finance Ltd.</t>
  </si>
  <si>
    <t>Indian Oil Corpn. Ltd.</t>
  </si>
  <si>
    <t>Tata Motors Ltd DVR</t>
  </si>
  <si>
    <t>PAT for 12 months ended 31March 2017</t>
  </si>
  <si>
    <t>Market Capitalisation, May 29, 2017</t>
  </si>
  <si>
    <t>Weights as on April 2017</t>
  </si>
  <si>
    <t>PAT for 12 months ended 31March 2016</t>
  </si>
  <si>
    <t>Weighted PAT FY17</t>
  </si>
  <si>
    <t>Weighted PAT FY16</t>
  </si>
  <si>
    <t>Weighted Mcap, May 29, 2017</t>
  </si>
  <si>
    <t>2. Reported PAT figures as per "Profits attributed to owners of the company" for consolidated, PAT for standalone</t>
  </si>
  <si>
    <t>4. Ambuja Cements and ACC have Dec as year closing, consequently quarterly figures have been added up to arrive at full year numbers</t>
  </si>
  <si>
    <t>6. HCL Technologies results for qtr ending June 2015 is taken from its press release as consolidated figures were unavailable</t>
  </si>
  <si>
    <t>5. Ambuja Cements results for qtr ending June 2015 is standalone as consolidated figures were unavailable</t>
  </si>
  <si>
    <t>1. Weights are sourced from www.nseindia.com</t>
  </si>
  <si>
    <t>Weighted PAT growth</t>
  </si>
  <si>
    <t>Weighted PAT (q-o-q)</t>
  </si>
  <si>
    <t>Nifty (q-o-q)</t>
  </si>
  <si>
    <t>7. Figures for last year have been recast to match with new accounting standards, resulting in minor changes in last year PAT</t>
  </si>
  <si>
    <t>Unweighted PAT growth (y-o-y)</t>
  </si>
  <si>
    <t>PAT for 12 months ended 30 June 2017</t>
  </si>
  <si>
    <t>PAT for 3 months ended 30 June 2016</t>
  </si>
  <si>
    <t>PAT for 3 months ended 30 June 2017</t>
  </si>
  <si>
    <t>Weights as on July 2017</t>
  </si>
  <si>
    <t>Weighted PAT for 12 months ending 30 June 2017</t>
  </si>
  <si>
    <t>Vedanta Ltd.</t>
  </si>
  <si>
    <t>Unweighted PAT growth (q-o-q)</t>
  </si>
  <si>
    <t>Nifty trailing PE as on 14 August, 2017</t>
  </si>
  <si>
    <t>Market Capitalisation, 14 August 2017</t>
  </si>
  <si>
    <t>Weighted Mcap, 14 August 2017</t>
  </si>
  <si>
    <t xml:space="preserve">4. In some cases figures for PAT for last June quarter shown this quarter may not match with the figures shown last June quarter. 
We have retained what was shown last June quarter for last year </t>
  </si>
  <si>
    <t>PAT for 3 months ended 30 Sept. 2016</t>
  </si>
  <si>
    <t>PAT for 3 months ended 30 Sept. 2017</t>
  </si>
  <si>
    <t>PAT for 12 months ended 30 Sept. 2017</t>
  </si>
  <si>
    <t>Market Capitalisation, 14 Nov. 2017</t>
  </si>
  <si>
    <t>Weights as on Oct 2017</t>
  </si>
  <si>
    <t>Weighted PAT for 12 months ending 30 Sept. 2017</t>
  </si>
  <si>
    <t>Weighted Mcap, 14 Nov. 2017</t>
  </si>
  <si>
    <t>Nifty trailing PE as on 14 November, 2017</t>
  </si>
  <si>
    <t>1. Weights are sourced from niftyindices.com/reports/monthly-reports</t>
  </si>
  <si>
    <t>3. Market Cap based on average of closing prices at BSE and NSE sourced from Prowess</t>
  </si>
  <si>
    <t>4. In case of ICICI Bank, Consildated Financial Results do not show Minority Interest, to that extent the profits may be inflated</t>
  </si>
  <si>
    <t xml:space="preserve">5. In some cases figures for PAT for last June quarter shown this quarter may not match with the figures shown last June quarter. 
We have retained what was shown last June quarter for last year </t>
  </si>
  <si>
    <t>Bajaj Finance Ltd.</t>
  </si>
  <si>
    <t>Hindustan Petroleum Corpn. Ltd.</t>
  </si>
  <si>
    <t>U P L Ltd.</t>
  </si>
  <si>
    <t>6. Mahindra and Mahindra provide consolidated results that are not in line with SEBI's requirements, even as standalone statements are. We have taken the consolidated figures.</t>
  </si>
  <si>
    <t>Nifty trailing PE as on 20 February, 2018</t>
  </si>
  <si>
    <t>PAT for 3 months ended 31 Dec 2016</t>
  </si>
  <si>
    <t>PAT for 3 months ended 31 Dec 2017</t>
  </si>
  <si>
    <t>PAT for 12 months ended 31 Dec 2017</t>
  </si>
  <si>
    <t>Weighted PAT for 12 months ending 31 Dec 2017</t>
  </si>
  <si>
    <t>Market Capitalisation, 20 Feb 2018</t>
  </si>
  <si>
    <t>Weights as on Jan 31, 2018</t>
  </si>
  <si>
    <t>Weighted Mcap, 20 Feb 2018</t>
  </si>
  <si>
    <t>Weighted PAT growth (q-o-q)</t>
  </si>
  <si>
    <t xml:space="preserve">6. 19 firms declare only quarterly standalone results while also having subsidiaries, whose results are declared annually 
generally additive to standalone but by not too much except Hindalco (~+30%). To that extent the PE is understated. </t>
  </si>
  <si>
    <t>4. In case of ICICI Bank, Consolidated Financial Results do not show Minority Interest, to that extent the profits may be inflated</t>
  </si>
  <si>
    <t>Weighted PAT growth (y-o-y)</t>
  </si>
  <si>
    <t xml:space="preserve">5. Mahindra and Mahindra provide consolidated results summary and "combined" results. We have taken the consolidated figures. Further the figures are bumped up by an exceptional income of Rs 26,690 million due to sale and re-measurement at fair value of Mahindra Logistics Ltd. </t>
  </si>
  <si>
    <t>Nifty trailing PE as on 31 May, 2018</t>
  </si>
  <si>
    <t>PAT for 3 months ended 31 Mar 2017</t>
  </si>
  <si>
    <t>PAT for 3 months ended 31 Mar 2018</t>
  </si>
  <si>
    <t>Weights as on April 30, 2018</t>
  </si>
  <si>
    <t>Weighted PAT for 12 months ending 31 March 2018</t>
  </si>
  <si>
    <t>Weighted Mcap, 31 May 2018</t>
  </si>
  <si>
    <t>PAT for 12 months ended 31 Mar 2018</t>
  </si>
  <si>
    <t>Market Capitalisation, 31 May 2018</t>
  </si>
  <si>
    <t>Bajaj Finserv Ltd.</t>
  </si>
  <si>
    <t>Titan Company Ltd.</t>
  </si>
  <si>
    <t>NA</t>
  </si>
  <si>
    <t>7. There is an increase in unweighted PAT of about 3.5% when the above mentioned firms'consolidated figures for FY 18 are taken over FY 17</t>
  </si>
  <si>
    <t xml:space="preserve">Nifty TTM EPS </t>
  </si>
  <si>
    <t>Nifty TTM EPS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</si>
</sst>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 #,##0.00_ ;_ * \-#,##0.00_ ;_ * &quot;-&quot;??_ ;_ @_ "/>
    <numFmt numFmtId="165" formatCode="_(* #,##0.0_);_(* \(#,##0.0\);_(* &quot;-&quot;??_);_(@_)"/>
    <numFmt numFmtId="166" formatCode="#,##0.0"/>
    <numFmt numFmtId="167" formatCode="_(* #,##0_);_(* \(#,##0\);_(* &quot;-&quot;??_);_(@_)"/>
    <numFmt numFmtId="168" formatCode="0.0%"/>
    <numFmt numFmtId="169" formatCode="#,##0.00_ ;[Red]\-#,##0.00\ "/>
    <numFmt numFmtId="170" formatCode="[$-409]dd/mmm/yy;@"/>
    <numFmt numFmtId="171" formatCode="[$-409]d\-mmm\-yy;@"/>
    <numFmt numFmtId="172" formatCode="_(* #,##0.0000_);_(* \(#,##0.0000\);_(* &quot;-&quot;??_);_(@_)"/>
    <numFmt numFmtId="173" formatCode="#,##0_ ;[Red]\-#,##0\ "/>
  </numFmts>
  <fonts count="13" x14ac:knownFonts="1">
    <font>
      <sz val="10"/>
      <color theme="1"/>
      <name val="Cambria"/>
      <family val="2"/>
    </font>
    <font>
      <sz val="10"/>
      <color theme="1"/>
      <name val="Cambria"/>
      <family val="2"/>
    </font>
    <font>
      <sz val="10"/>
      <color rgb="FFFF0000"/>
      <name val="Cambria"/>
      <family val="2"/>
    </font>
    <font>
      <b/>
      <sz val="10"/>
      <color theme="1"/>
      <name val="Cambria"/>
      <family val="1"/>
    </font>
    <font>
      <sz val="10"/>
      <color theme="1"/>
      <name val="Cambria"/>
      <family val="1"/>
    </font>
    <font>
      <u/>
      <sz val="10"/>
      <color theme="1"/>
      <name val="Cambria"/>
      <family val="2"/>
    </font>
    <font>
      <b/>
      <sz val="9"/>
      <color rgb="FF000000"/>
      <name val="Tahoma"/>
      <family val="2"/>
    </font>
    <font>
      <sz val="9"/>
      <color rgb="FF000000"/>
      <name val="Tahoma"/>
      <family val="2"/>
    </font>
    <font>
      <sz val="12"/>
      <color theme="1"/>
      <name val="Cambria"/>
      <family val="2"/>
    </font>
    <font>
      <b/>
      <sz val="12"/>
      <color rgb="FFFF0000"/>
      <name val="Cambria"/>
      <family val="1"/>
    </font>
    <font>
      <sz val="9"/>
      <color indexed="81"/>
      <name val="Tahoma"/>
      <family val="2"/>
    </font>
    <font>
      <b/>
      <sz val="9"/>
      <color indexed="81"/>
      <name val="Tahoma"/>
      <family val="2"/>
    </font>
    <font>
      <b/>
      <sz val="12"/>
      <color theme="4" tint="-0.249977111117893"/>
      <name val="Cambria"/>
      <family val="1"/>
    </font>
  </fonts>
  <fills count="6">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double">
        <color indexed="64"/>
      </bottom>
      <diagonal/>
    </border>
    <border>
      <left/>
      <right/>
      <top/>
      <bottom style="thin">
        <color indexed="64"/>
      </bottom>
      <diagonal/>
    </border>
    <border>
      <left/>
      <right/>
      <top style="thin">
        <color auto="1"/>
      </top>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2" borderId="0" xfId="0" applyFill="1"/>
    <xf numFmtId="165" fontId="0" fillId="0" borderId="0" xfId="1" applyNumberFormat="1" applyFont="1"/>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2" fontId="3" fillId="0" borderId="0" xfId="1" applyNumberFormat="1" applyFont="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center"/>
    </xf>
    <xf numFmtId="0" fontId="0" fillId="0" borderId="2" xfId="0" applyBorder="1"/>
    <xf numFmtId="0" fontId="5" fillId="0" borderId="0" xfId="0" applyFont="1"/>
    <xf numFmtId="3" fontId="0" fillId="0" borderId="0" xfId="1" applyNumberFormat="1" applyFont="1" applyAlignment="1">
      <alignment horizontal="center"/>
    </xf>
    <xf numFmtId="3" fontId="0" fillId="0" borderId="2" xfId="1" applyNumberFormat="1" applyFont="1" applyBorder="1" applyAlignment="1">
      <alignment horizontal="center"/>
    </xf>
    <xf numFmtId="166" fontId="0" fillId="0" borderId="0" xfId="1" applyNumberFormat="1" applyFont="1" applyAlignment="1">
      <alignment horizontal="center"/>
    </xf>
    <xf numFmtId="166" fontId="2" fillId="2" borderId="0" xfId="1" applyNumberFormat="1" applyFont="1" applyFill="1" applyAlignment="1">
      <alignment horizontal="center"/>
    </xf>
    <xf numFmtId="166" fontId="0" fillId="0" borderId="2" xfId="1" applyNumberFormat="1" applyFont="1" applyBorder="1" applyAlignment="1">
      <alignment horizontal="center"/>
    </xf>
    <xf numFmtId="4" fontId="0" fillId="0" borderId="0" xfId="1" applyNumberFormat="1" applyFont="1" applyAlignment="1">
      <alignment horizontal="center"/>
    </xf>
    <xf numFmtId="4" fontId="0" fillId="0" borderId="2" xfId="1" applyNumberFormat="1" applyFont="1" applyBorder="1" applyAlignment="1">
      <alignment horizontal="center"/>
    </xf>
    <xf numFmtId="0" fontId="0" fillId="0" borderId="0" xfId="0" applyAlignment="1">
      <alignment horizontal="center"/>
    </xf>
    <xf numFmtId="43" fontId="0" fillId="0" borderId="0" xfId="1" applyFont="1" applyFill="1" applyBorder="1"/>
    <xf numFmtId="43" fontId="0" fillId="0" borderId="0" xfId="1" applyFont="1" applyFill="1" applyBorder="1" applyAlignment="1">
      <alignment horizontal="center"/>
    </xf>
    <xf numFmtId="43" fontId="0" fillId="3" borderId="0" xfId="1" applyFont="1" applyFill="1" applyBorder="1" applyAlignment="1">
      <alignment horizontal="center"/>
    </xf>
    <xf numFmtId="40" fontId="0" fillId="0" borderId="0" xfId="1" applyNumberFormat="1" applyFont="1" applyFill="1" applyBorder="1"/>
    <xf numFmtId="40" fontId="0" fillId="2" borderId="0" xfId="1" applyNumberFormat="1" applyFont="1" applyFill="1" applyBorder="1"/>
    <xf numFmtId="15" fontId="0" fillId="0" borderId="0" xfId="0" applyNumberFormat="1"/>
    <xf numFmtId="38" fontId="0" fillId="0" borderId="0" xfId="1" applyNumberFormat="1" applyFont="1" applyAlignment="1">
      <alignment horizontal="right"/>
    </xf>
    <xf numFmtId="3" fontId="3" fillId="0" borderId="0" xfId="1" applyNumberFormat="1" applyFont="1" applyAlignment="1">
      <alignment horizontal="center"/>
    </xf>
    <xf numFmtId="3" fontId="3" fillId="0" borderId="0" xfId="1" applyNumberFormat="1" applyFont="1" applyAlignment="1">
      <alignment horizontal="right"/>
    </xf>
    <xf numFmtId="43" fontId="0" fillId="0" borderId="2" xfId="1" applyFont="1" applyFill="1" applyBorder="1" applyAlignment="1">
      <alignment horizontal="center"/>
    </xf>
    <xf numFmtId="43" fontId="0" fillId="0" borderId="2" xfId="1" applyFont="1" applyFill="1" applyBorder="1"/>
    <xf numFmtId="40" fontId="0" fillId="0" borderId="2" xfId="1" applyNumberFormat="1" applyFont="1" applyFill="1" applyBorder="1"/>
    <xf numFmtId="38" fontId="0" fillId="0" borderId="2" xfId="1" applyNumberFormat="1" applyFont="1" applyBorder="1" applyAlignment="1">
      <alignment horizontal="right"/>
    </xf>
    <xf numFmtId="0" fontId="3" fillId="0" borderId="0" xfId="0" applyFont="1" applyAlignment="1">
      <alignment horizontal="center"/>
    </xf>
    <xf numFmtId="167" fontId="0" fillId="0" borderId="0" xfId="1" applyNumberFormat="1" applyFont="1" applyFill="1" applyBorder="1"/>
    <xf numFmtId="3" fontId="0" fillId="0" borderId="0" xfId="0" applyNumberFormat="1" applyAlignment="1">
      <alignment horizontal="center"/>
    </xf>
    <xf numFmtId="168" fontId="0" fillId="0" borderId="0" xfId="2" applyNumberFormat="1" applyFont="1" applyAlignment="1">
      <alignment horizontal="center"/>
    </xf>
    <xf numFmtId="0" fontId="3" fillId="0" borderId="0" xfId="0" applyFont="1" applyFill="1" applyBorder="1" applyAlignment="1">
      <alignment horizontal="right" vertical="center"/>
    </xf>
    <xf numFmtId="2" fontId="3" fillId="4" borderId="0" xfId="1" applyNumberFormat="1" applyFont="1" applyFill="1" applyAlignment="1">
      <alignment horizontal="center" vertical="center"/>
    </xf>
    <xf numFmtId="0" fontId="0" fillId="0" borderId="0" xfId="0" applyAlignment="1">
      <alignment horizontal="center"/>
    </xf>
    <xf numFmtId="4" fontId="3" fillId="0" borderId="0" xfId="1" applyNumberFormat="1" applyFont="1" applyAlignment="1">
      <alignment horizontal="center"/>
    </xf>
    <xf numFmtId="0" fontId="0" fillId="0" borderId="0" xfId="0" applyAlignment="1">
      <alignment horizontal="center"/>
    </xf>
    <xf numFmtId="169" fontId="0" fillId="0" borderId="0" xfId="1" applyNumberFormat="1" applyFont="1" applyFill="1" applyBorder="1" applyAlignment="1">
      <alignment horizontal="right"/>
    </xf>
    <xf numFmtId="169" fontId="0" fillId="3" borderId="0" xfId="1" applyNumberFormat="1" applyFont="1" applyFill="1" applyBorder="1" applyAlignment="1">
      <alignment horizontal="right"/>
    </xf>
    <xf numFmtId="2" fontId="3" fillId="5" borderId="0" xfId="1" applyNumberFormat="1" applyFont="1" applyFill="1" applyAlignment="1">
      <alignment horizontal="center" vertical="center"/>
    </xf>
    <xf numFmtId="43" fontId="0" fillId="0" borderId="2" xfId="1" applyFont="1" applyFill="1" applyBorder="1" applyAlignment="1">
      <alignment horizontal="right"/>
    </xf>
    <xf numFmtId="38" fontId="0" fillId="0" borderId="2" xfId="1" applyNumberFormat="1" applyFont="1" applyFill="1" applyBorder="1"/>
    <xf numFmtId="43" fontId="0" fillId="0" borderId="0" xfId="1" applyFont="1" applyFill="1"/>
    <xf numFmtId="3" fontId="0" fillId="0" borderId="0" xfId="0" applyNumberFormat="1"/>
    <xf numFmtId="0" fontId="0" fillId="0" borderId="0" xfId="0" applyAlignment="1"/>
    <xf numFmtId="2" fontId="3" fillId="0" borderId="0" xfId="1" applyNumberFormat="1" applyFont="1" applyAlignment="1">
      <alignment vertical="center"/>
    </xf>
    <xf numFmtId="168" fontId="3" fillId="0" borderId="0" xfId="2" applyNumberFormat="1" applyFont="1" applyAlignment="1">
      <alignment horizontal="center"/>
    </xf>
    <xf numFmtId="4" fontId="3" fillId="0" borderId="0" xfId="1" applyNumberFormat="1" applyFont="1" applyAlignment="1">
      <alignment horizontal="right"/>
    </xf>
    <xf numFmtId="0" fontId="3" fillId="0" borderId="0" xfId="0" applyFont="1" applyAlignment="1">
      <alignment horizontal="left"/>
    </xf>
    <xf numFmtId="0" fontId="0" fillId="0" borderId="0" xfId="0" applyBorder="1"/>
    <xf numFmtId="38" fontId="0" fillId="0" borderId="0" xfId="1" applyNumberFormat="1" applyFont="1" applyBorder="1" applyAlignment="1">
      <alignment horizontal="right"/>
    </xf>
    <xf numFmtId="43" fontId="0" fillId="0" borderId="0" xfId="1" applyFont="1"/>
    <xf numFmtId="168" fontId="3" fillId="0" borderId="0" xfId="2" applyNumberFormat="1" applyFont="1" applyAlignment="1">
      <alignment horizontal="right"/>
    </xf>
    <xf numFmtId="170" fontId="0" fillId="0" borderId="0" xfId="0" applyNumberFormat="1"/>
    <xf numFmtId="10" fontId="0" fillId="0" borderId="0" xfId="2" applyNumberFormat="1" applyFont="1"/>
    <xf numFmtId="2" fontId="3" fillId="0" borderId="0" xfId="1" applyNumberFormat="1" applyFont="1" applyFill="1" applyAlignment="1">
      <alignment horizontal="center" vertical="center"/>
    </xf>
    <xf numFmtId="0" fontId="3" fillId="0" borderId="0" xfId="0" applyFont="1"/>
    <xf numFmtId="3" fontId="3" fillId="0" borderId="0" xfId="1" applyNumberFormat="1" applyFont="1" applyAlignment="1">
      <alignment horizontal="left"/>
    </xf>
    <xf numFmtId="167" fontId="3" fillId="0" borderId="0" xfId="1" applyNumberFormat="1" applyFont="1" applyAlignment="1">
      <alignment horizontal="center"/>
    </xf>
    <xf numFmtId="167" fontId="3" fillId="0" borderId="3" xfId="1" applyNumberFormat="1" applyFont="1" applyBorder="1" applyAlignment="1">
      <alignment horizontal="center"/>
    </xf>
    <xf numFmtId="0" fontId="8" fillId="0" borderId="0" xfId="0" applyFont="1"/>
    <xf numFmtId="2" fontId="9" fillId="5" borderId="0" xfId="1" applyNumberFormat="1" applyFont="1" applyFill="1" applyAlignment="1">
      <alignment horizontal="center" vertical="center"/>
    </xf>
    <xf numFmtId="164" fontId="0" fillId="0" borderId="0" xfId="0" applyNumberFormat="1"/>
    <xf numFmtId="0" fontId="0" fillId="0" borderId="4" xfId="0" applyBorder="1"/>
    <xf numFmtId="167" fontId="0" fillId="0" borderId="4" xfId="1" applyNumberFormat="1" applyFont="1" applyFill="1" applyBorder="1" applyAlignment="1">
      <alignment horizontal="right"/>
    </xf>
    <xf numFmtId="167" fontId="0" fillId="0" borderId="4" xfId="1" applyNumberFormat="1" applyFont="1" applyBorder="1"/>
    <xf numFmtId="169" fontId="0" fillId="0" borderId="4" xfId="1" applyNumberFormat="1" applyFont="1" applyFill="1" applyBorder="1" applyAlignment="1">
      <alignment horizontal="right"/>
    </xf>
    <xf numFmtId="0" fontId="0" fillId="0" borderId="5" xfId="0" applyBorder="1"/>
    <xf numFmtId="167" fontId="0" fillId="0" borderId="5" xfId="1" applyNumberFormat="1" applyFont="1" applyFill="1" applyBorder="1" applyAlignment="1">
      <alignment horizontal="right"/>
    </xf>
    <xf numFmtId="167" fontId="0" fillId="0" borderId="5" xfId="1" applyNumberFormat="1" applyFont="1" applyBorder="1"/>
    <xf numFmtId="169" fontId="0" fillId="0" borderId="5" xfId="1" applyNumberFormat="1" applyFont="1" applyFill="1" applyBorder="1" applyAlignment="1">
      <alignment horizontal="right"/>
    </xf>
    <xf numFmtId="43" fontId="0" fillId="0" borderId="5" xfId="1" applyFont="1" applyFill="1" applyBorder="1" applyAlignment="1">
      <alignment horizontal="right"/>
    </xf>
    <xf numFmtId="171" fontId="0" fillId="0" borderId="0" xfId="0" applyNumberFormat="1"/>
    <xf numFmtId="172" fontId="0" fillId="0" borderId="0" xfId="0" applyNumberFormat="1"/>
    <xf numFmtId="167" fontId="3" fillId="0" borderId="0" xfId="1" applyNumberFormat="1" applyFont="1" applyBorder="1" applyAlignment="1">
      <alignment horizontal="center"/>
    </xf>
    <xf numFmtId="0" fontId="0" fillId="0" borderId="6" xfId="0" applyBorder="1"/>
    <xf numFmtId="167" fontId="0" fillId="0" borderId="6" xfId="1" applyNumberFormat="1" applyFont="1" applyFill="1" applyBorder="1" applyAlignment="1">
      <alignment horizontal="right"/>
    </xf>
    <xf numFmtId="167" fontId="0" fillId="0" borderId="6" xfId="1" applyNumberFormat="1" applyFont="1" applyBorder="1"/>
    <xf numFmtId="169" fontId="0" fillId="0" borderId="6" xfId="1" applyNumberFormat="1" applyFont="1" applyFill="1" applyBorder="1" applyAlignment="1">
      <alignment horizontal="right"/>
    </xf>
    <xf numFmtId="173" fontId="0" fillId="0" borderId="4" xfId="1" applyNumberFormat="1" applyFont="1" applyFill="1" applyBorder="1" applyAlignment="1">
      <alignment horizontal="right"/>
    </xf>
    <xf numFmtId="173" fontId="0" fillId="0" borderId="5" xfId="1" applyNumberFormat="1" applyFont="1" applyFill="1" applyBorder="1" applyAlignment="1">
      <alignment horizontal="right"/>
    </xf>
    <xf numFmtId="173" fontId="0" fillId="0" borderId="6" xfId="1" applyNumberFormat="1" applyFont="1" applyFill="1" applyBorder="1" applyAlignment="1">
      <alignment horizontal="right"/>
    </xf>
    <xf numFmtId="43" fontId="0" fillId="0" borderId="0" xfId="0" applyNumberFormat="1"/>
    <xf numFmtId="0" fontId="0" fillId="0" borderId="0" xfId="0" applyAlignment="1">
      <alignment horizontal="left" vertical="top" wrapText="1"/>
    </xf>
    <xf numFmtId="10" fontId="3" fillId="0" borderId="0" xfId="2" applyNumberFormat="1" applyFont="1"/>
    <xf numFmtId="0" fontId="0" fillId="0" borderId="0" xfId="0" applyAlignment="1">
      <alignment horizontal="left" vertical="top" wrapText="1"/>
    </xf>
    <xf numFmtId="0" fontId="0" fillId="0" borderId="0" xfId="0" applyAlignment="1">
      <alignment horizontal="center"/>
    </xf>
    <xf numFmtId="2" fontId="3" fillId="0" borderId="0" xfId="1" applyNumberFormat="1" applyFon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38" fontId="0" fillId="0" borderId="4" xfId="1" applyNumberFormat="1" applyFont="1" applyFill="1" applyBorder="1" applyAlignment="1">
      <alignment horizontal="right"/>
    </xf>
    <xf numFmtId="38" fontId="0" fillId="0" borderId="5" xfId="1" applyNumberFormat="1" applyFont="1" applyFill="1" applyBorder="1" applyAlignment="1">
      <alignment horizontal="right"/>
    </xf>
    <xf numFmtId="38" fontId="0" fillId="0" borderId="6" xfId="1" applyNumberFormat="1" applyFont="1" applyFill="1" applyBorder="1" applyAlignment="1">
      <alignment horizontal="right"/>
    </xf>
    <xf numFmtId="169" fontId="2" fillId="0" borderId="5" xfId="1" applyNumberFormat="1" applyFont="1" applyFill="1" applyBorder="1" applyAlignment="1">
      <alignment horizontal="right"/>
    </xf>
    <xf numFmtId="169" fontId="0" fillId="0" borderId="0" xfId="0" applyNumberFormat="1"/>
    <xf numFmtId="43" fontId="3" fillId="0" borderId="0" xfId="0" applyNumberFormat="1" applyFont="1" applyAlignment="1">
      <alignment horizontal="center"/>
    </xf>
    <xf numFmtId="2" fontId="3" fillId="0" borderId="0" xfId="1" applyNumberFormat="1" applyFont="1" applyAlignment="1">
      <alignment horizontal="center"/>
    </xf>
    <xf numFmtId="2" fontId="12" fillId="0" borderId="0" xfId="1" applyNumberFormat="1" applyFont="1" applyFill="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showGridLines="0" workbookViewId="0">
      <selection activeCell="G56" sqref="G56"/>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20.140625" customWidth="1"/>
    <col min="12" max="12" width="11" bestFit="1" customWidth="1"/>
  </cols>
  <sheetData>
    <row r="1" spans="2:13" x14ac:dyDescent="0.2">
      <c r="B1" s="6" t="s">
        <v>62</v>
      </c>
      <c r="C1" s="5">
        <v>19.812284885295323</v>
      </c>
    </row>
    <row r="2" spans="2:13" x14ac:dyDescent="0.2">
      <c r="B2" s="6"/>
      <c r="C2" s="90" t="s">
        <v>64</v>
      </c>
      <c r="D2" s="90"/>
      <c r="E2" s="90"/>
      <c r="F2" s="90"/>
      <c r="G2" s="90"/>
      <c r="H2" s="90"/>
    </row>
    <row r="3" spans="2:13" x14ac:dyDescent="0.2">
      <c r="C3" s="89" t="s">
        <v>63</v>
      </c>
      <c r="D3" s="89"/>
      <c r="E3" s="89"/>
      <c r="F3" s="89"/>
      <c r="G3" s="89"/>
      <c r="H3" s="89"/>
    </row>
    <row r="4" spans="2:13" ht="39" thickBot="1" x14ac:dyDescent="0.25">
      <c r="B4" s="3" t="s">
        <v>60</v>
      </c>
      <c r="C4" s="3" t="s">
        <v>55</v>
      </c>
      <c r="D4" s="3" t="s">
        <v>61</v>
      </c>
      <c r="E4" s="4" t="s">
        <v>58</v>
      </c>
      <c r="F4" s="3" t="s">
        <v>59</v>
      </c>
      <c r="G4" s="3" t="s">
        <v>0</v>
      </c>
      <c r="H4" s="3" t="s">
        <v>1</v>
      </c>
      <c r="L4" t="s">
        <v>56</v>
      </c>
      <c r="M4" t="s">
        <v>57</v>
      </c>
    </row>
    <row r="5" spans="2:13" ht="13.5" thickTop="1" x14ac:dyDescent="0.2">
      <c r="B5" t="s">
        <v>2</v>
      </c>
      <c r="C5" s="10">
        <v>5780.1</v>
      </c>
      <c r="D5" s="10">
        <v>287136.11</v>
      </c>
      <c r="E5" s="12">
        <v>49.676668223733145</v>
      </c>
      <c r="F5" s="15">
        <v>0.47</v>
      </c>
      <c r="G5" s="10">
        <v>2716.6469999999999</v>
      </c>
      <c r="H5" s="10">
        <v>134953.97169999999</v>
      </c>
      <c r="K5" t="s">
        <v>3</v>
      </c>
      <c r="L5">
        <v>2736713122</v>
      </c>
      <c r="M5">
        <v>0.85025944332229897</v>
      </c>
    </row>
    <row r="6" spans="2:13" x14ac:dyDescent="0.2">
      <c r="B6" t="s">
        <v>4</v>
      </c>
      <c r="C6" s="10">
        <v>28673.599999999999</v>
      </c>
      <c r="D6" s="10">
        <v>397933.38</v>
      </c>
      <c r="E6" s="12">
        <v>13.878040427431506</v>
      </c>
      <c r="F6" s="15">
        <v>0.76</v>
      </c>
      <c r="G6" s="10">
        <v>21791.935999999998</v>
      </c>
      <c r="H6" s="10">
        <v>302429.3688</v>
      </c>
      <c r="K6" t="s">
        <v>5</v>
      </c>
      <c r="L6">
        <v>481966945</v>
      </c>
      <c r="M6">
        <v>0.14974055667770103</v>
      </c>
    </row>
    <row r="7" spans="2:13" x14ac:dyDescent="0.2">
      <c r="B7" t="s">
        <v>6</v>
      </c>
      <c r="C7" s="10">
        <v>7936.4</v>
      </c>
      <c r="D7" s="10">
        <v>354453.37</v>
      </c>
      <c r="E7" s="12">
        <v>44.661732019555465</v>
      </c>
      <c r="F7" s="15">
        <v>0.6</v>
      </c>
      <c r="G7" s="10">
        <v>4761.8399999999992</v>
      </c>
      <c r="H7" s="10">
        <v>212672.022</v>
      </c>
    </row>
    <row r="8" spans="2:13" x14ac:dyDescent="0.2">
      <c r="B8" t="s">
        <v>7</v>
      </c>
      <c r="C8" s="10">
        <v>17262.099999999999</v>
      </c>
      <c r="D8" s="10">
        <v>944665.94</v>
      </c>
      <c r="E8" s="12">
        <v>54.72485618783346</v>
      </c>
      <c r="F8" s="15">
        <v>1.36</v>
      </c>
      <c r="G8" s="10">
        <v>23476.455999999998</v>
      </c>
      <c r="H8" s="10">
        <v>1284745.6784000001</v>
      </c>
    </row>
    <row r="9" spans="2:13" x14ac:dyDescent="0.2">
      <c r="B9" t="s">
        <v>8</v>
      </c>
      <c r="C9" s="10">
        <v>19820</v>
      </c>
      <c r="D9" s="10">
        <v>459533.68</v>
      </c>
      <c r="E9" s="12">
        <v>23.185352169525732</v>
      </c>
      <c r="F9" s="15">
        <v>0.71</v>
      </c>
      <c r="G9" s="10">
        <v>14072.199999999999</v>
      </c>
      <c r="H9" s="10">
        <v>326268.91279999999</v>
      </c>
    </row>
    <row r="10" spans="2:13" x14ac:dyDescent="0.2">
      <c r="B10" t="s">
        <v>9</v>
      </c>
      <c r="C10" s="10">
        <v>82236.600000000006</v>
      </c>
      <c r="D10" s="10">
        <v>1229352.6000000001</v>
      </c>
      <c r="E10" s="12">
        <v>14.948971625772467</v>
      </c>
      <c r="F10" s="15">
        <v>2.75</v>
      </c>
      <c r="G10" s="10">
        <v>226150.65000000002</v>
      </c>
      <c r="H10" s="10">
        <v>3380719.6500000004</v>
      </c>
    </row>
    <row r="11" spans="2:13" x14ac:dyDescent="0.2">
      <c r="B11" t="s">
        <v>10</v>
      </c>
      <c r="C11" s="10">
        <v>36524.1</v>
      </c>
      <c r="D11" s="10">
        <v>757664.14</v>
      </c>
      <c r="E11" s="12">
        <v>20.744224772136754</v>
      </c>
      <c r="F11" s="15">
        <v>1.21</v>
      </c>
      <c r="G11" s="10">
        <v>44194.161</v>
      </c>
      <c r="H11" s="10">
        <v>916773.60939999996</v>
      </c>
    </row>
    <row r="12" spans="2:13" x14ac:dyDescent="0.2">
      <c r="B12" t="s">
        <v>11</v>
      </c>
      <c r="C12" s="10">
        <v>-53955.5</v>
      </c>
      <c r="D12" s="10">
        <v>329033.99</v>
      </c>
      <c r="E12" s="13">
        <v>-6.098247444653464</v>
      </c>
      <c r="F12" s="15">
        <v>0.52</v>
      </c>
      <c r="G12" s="10">
        <v>-28056.86</v>
      </c>
      <c r="H12" s="10">
        <v>171097.67480000001</v>
      </c>
    </row>
    <row r="13" spans="2:13" x14ac:dyDescent="0.2">
      <c r="B13" t="s">
        <v>12</v>
      </c>
      <c r="C13" s="10">
        <v>-9134.2000000000007</v>
      </c>
      <c r="D13" s="10">
        <v>294935.8</v>
      </c>
      <c r="E13" s="13">
        <v>-32.289176939414503</v>
      </c>
      <c r="F13" s="15">
        <v>0.4</v>
      </c>
      <c r="G13" s="10">
        <v>-3653.6800000000003</v>
      </c>
      <c r="H13" s="10">
        <v>117974.32</v>
      </c>
    </row>
    <row r="14" spans="2:13" x14ac:dyDescent="0.2">
      <c r="B14" t="s">
        <v>13</v>
      </c>
      <c r="C14" s="10">
        <v>74318.8</v>
      </c>
      <c r="D14" s="10">
        <v>708984.11</v>
      </c>
      <c r="E14" s="12">
        <v>9.5397679994833062</v>
      </c>
      <c r="F14" s="15">
        <v>0.89</v>
      </c>
      <c r="G14" s="10">
        <v>66143.732000000004</v>
      </c>
      <c r="H14" s="10">
        <v>630995.85789999994</v>
      </c>
    </row>
    <row r="15" spans="2:13" x14ac:dyDescent="0.2">
      <c r="B15" t="s">
        <v>14</v>
      </c>
      <c r="C15" s="10">
        <v>54842</v>
      </c>
      <c r="D15" s="10">
        <v>1404686.4</v>
      </c>
      <c r="E15" s="12">
        <v>25.613332847087996</v>
      </c>
      <c r="F15" s="15">
        <v>1.72</v>
      </c>
      <c r="G15" s="10">
        <v>94328.24</v>
      </c>
      <c r="H15" s="10">
        <v>2416060.608</v>
      </c>
    </row>
    <row r="16" spans="2:13" x14ac:dyDescent="0.2">
      <c r="B16" t="s">
        <v>15</v>
      </c>
      <c r="C16" s="10">
        <v>23820</v>
      </c>
      <c r="D16" s="10">
        <v>710396.65</v>
      </c>
      <c r="E16" s="12">
        <v>29.823536943744752</v>
      </c>
      <c r="F16" s="15">
        <v>0.69</v>
      </c>
      <c r="G16" s="10">
        <v>16435.8</v>
      </c>
      <c r="H16" s="10">
        <v>490173.68849999999</v>
      </c>
    </row>
    <row r="17" spans="2:8" x14ac:dyDescent="0.2">
      <c r="B17" t="s">
        <v>16</v>
      </c>
      <c r="C17" s="10">
        <v>12459.199999999999</v>
      </c>
      <c r="D17" s="10">
        <v>701688.49</v>
      </c>
      <c r="E17" s="12">
        <v>56.318904102992171</v>
      </c>
      <c r="F17" s="15">
        <v>0.62</v>
      </c>
      <c r="G17" s="10">
        <v>7724.7039999999988</v>
      </c>
      <c r="H17" s="10">
        <v>435046.86379999999</v>
      </c>
    </row>
    <row r="18" spans="2:8" x14ac:dyDescent="0.2">
      <c r="B18" t="s">
        <v>17</v>
      </c>
      <c r="C18" s="10">
        <v>15059.2</v>
      </c>
      <c r="D18" s="10">
        <v>379806.7</v>
      </c>
      <c r="E18" s="12">
        <v>25.220908149171269</v>
      </c>
      <c r="F18" s="15">
        <v>0.95</v>
      </c>
      <c r="G18" s="10">
        <v>14306.24</v>
      </c>
      <c r="H18" s="10">
        <v>360816.36499999999</v>
      </c>
    </row>
    <row r="19" spans="2:8" x14ac:dyDescent="0.2">
      <c r="B19" t="s">
        <v>18</v>
      </c>
      <c r="C19" s="10">
        <v>142753.29999999999</v>
      </c>
      <c r="D19" s="10">
        <v>1840588.59</v>
      </c>
      <c r="E19" s="12">
        <v>12.893492409632563</v>
      </c>
      <c r="F19" s="15">
        <v>1.27</v>
      </c>
      <c r="G19" s="10">
        <v>181296.69099999999</v>
      </c>
      <c r="H19" s="10">
        <v>2337547.5093</v>
      </c>
    </row>
    <row r="20" spans="2:8" x14ac:dyDescent="0.2">
      <c r="B20" t="s">
        <v>19</v>
      </c>
      <c r="C20" s="10">
        <v>20012.5</v>
      </c>
      <c r="D20" s="10">
        <v>543061.22</v>
      </c>
      <c r="E20" s="12">
        <v>27.136100936914428</v>
      </c>
      <c r="F20" s="15">
        <v>1.36</v>
      </c>
      <c r="G20" s="10">
        <v>27217.000000000004</v>
      </c>
      <c r="H20" s="10">
        <v>738563.25919999997</v>
      </c>
    </row>
    <row r="21" spans="2:8" x14ac:dyDescent="0.2">
      <c r="B21" t="s">
        <v>20</v>
      </c>
      <c r="C21" s="10">
        <v>10825.9</v>
      </c>
      <c r="D21" s="10">
        <v>502130.83</v>
      </c>
      <c r="E21" s="12">
        <v>46.382363591017842</v>
      </c>
      <c r="F21" s="15">
        <v>0.85</v>
      </c>
      <c r="G21" s="10">
        <v>9202.0149999999994</v>
      </c>
      <c r="H21" s="10">
        <v>426811.20549999998</v>
      </c>
    </row>
    <row r="22" spans="2:8" x14ac:dyDescent="0.2">
      <c r="B22" t="s">
        <v>21</v>
      </c>
      <c r="C22" s="10">
        <v>22989.1</v>
      </c>
      <c r="D22" s="10">
        <v>469907.45</v>
      </c>
      <c r="E22" s="12">
        <v>20.440445689478928</v>
      </c>
      <c r="F22" s="15">
        <v>0.59</v>
      </c>
      <c r="G22" s="10">
        <v>13563.568999999998</v>
      </c>
      <c r="H22" s="10">
        <v>277245.39549999998</v>
      </c>
    </row>
    <row r="23" spans="2:8" x14ac:dyDescent="0.2">
      <c r="B23" t="s">
        <v>22</v>
      </c>
      <c r="C23" s="10">
        <v>23188.5</v>
      </c>
      <c r="D23" s="10">
        <v>406710.52</v>
      </c>
      <c r="E23" s="12">
        <v>17.539319921512821</v>
      </c>
      <c r="F23" s="15">
        <v>0.92</v>
      </c>
      <c r="G23" s="10">
        <v>21333.420000000002</v>
      </c>
      <c r="H23" s="10">
        <v>374173.67840000003</v>
      </c>
    </row>
    <row r="24" spans="2:8" x14ac:dyDescent="0.2">
      <c r="B24" t="s">
        <v>23</v>
      </c>
      <c r="C24" s="10">
        <v>61688.5</v>
      </c>
      <c r="D24" s="10">
        <v>1043677.55</v>
      </c>
      <c r="E24" s="12">
        <v>16.91851074349352</v>
      </c>
      <c r="F24" s="15">
        <v>1.48</v>
      </c>
      <c r="G24" s="10">
        <v>91298.98</v>
      </c>
      <c r="H24" s="10">
        <v>1544642.774</v>
      </c>
    </row>
    <row r="25" spans="2:8" x14ac:dyDescent="0.2">
      <c r="B25" t="s">
        <v>24</v>
      </c>
      <c r="C25" s="10">
        <v>122962.3</v>
      </c>
      <c r="D25" s="10">
        <v>2992265.06</v>
      </c>
      <c r="E25" s="12">
        <v>24.334816931693698</v>
      </c>
      <c r="F25" s="15">
        <v>7.79</v>
      </c>
      <c r="G25" s="10">
        <v>957876.31700000004</v>
      </c>
      <c r="H25" s="10">
        <v>23309744.817400001</v>
      </c>
    </row>
    <row r="26" spans="2:8" x14ac:dyDescent="0.2">
      <c r="B26" t="s">
        <v>25</v>
      </c>
      <c r="C26" s="10">
        <v>31323.699999999997</v>
      </c>
      <c r="D26" s="10">
        <v>618819.61</v>
      </c>
      <c r="E26" s="12">
        <v>19.755635828462157</v>
      </c>
      <c r="F26" s="15">
        <v>1.27</v>
      </c>
      <c r="G26" s="10">
        <v>39781.098999999995</v>
      </c>
      <c r="H26" s="10">
        <v>785900.90469999996</v>
      </c>
    </row>
    <row r="27" spans="2:8" x14ac:dyDescent="0.2">
      <c r="B27" t="s">
        <v>26</v>
      </c>
      <c r="C27" s="10">
        <v>6072.5</v>
      </c>
      <c r="D27" s="10">
        <v>217339.75</v>
      </c>
      <c r="E27" s="12">
        <v>35.790819267188141</v>
      </c>
      <c r="F27" s="15">
        <v>0.43</v>
      </c>
      <c r="G27" s="10">
        <v>2611.1750000000002</v>
      </c>
      <c r="H27" s="10">
        <v>93456.092499999999</v>
      </c>
    </row>
    <row r="28" spans="2:8" x14ac:dyDescent="0.2">
      <c r="B28" t="s">
        <v>27</v>
      </c>
      <c r="C28" s="10">
        <v>40823.699999999997</v>
      </c>
      <c r="D28" s="10">
        <v>1835693.03</v>
      </c>
      <c r="E28" s="12">
        <v>44.966356062777265</v>
      </c>
      <c r="F28" s="15">
        <v>2.16</v>
      </c>
      <c r="G28" s="10">
        <v>88179.191999999995</v>
      </c>
      <c r="H28" s="10">
        <v>3965096.9448000002</v>
      </c>
    </row>
    <row r="29" spans="2:8" x14ac:dyDescent="0.2">
      <c r="B29" t="s">
        <v>28</v>
      </c>
      <c r="C29" s="10">
        <v>101902.6</v>
      </c>
      <c r="D29" s="10">
        <v>1956068.62</v>
      </c>
      <c r="E29" s="12">
        <v>19.195473128261693</v>
      </c>
      <c r="F29" s="15">
        <v>6</v>
      </c>
      <c r="G29" s="10">
        <v>611415.60000000009</v>
      </c>
      <c r="H29" s="10">
        <v>11736411.720000001</v>
      </c>
    </row>
    <row r="30" spans="2:8" x14ac:dyDescent="0.2">
      <c r="B30" t="s">
        <v>29</v>
      </c>
      <c r="C30" s="10">
        <v>101799.6</v>
      </c>
      <c r="D30" s="10">
        <v>1422896.33</v>
      </c>
      <c r="E30" s="12">
        <v>13.977425549805696</v>
      </c>
      <c r="F30" s="15">
        <v>4.8099999999999996</v>
      </c>
      <c r="G30" s="10">
        <v>489656.076</v>
      </c>
      <c r="H30" s="10">
        <v>6844131.3472999996</v>
      </c>
    </row>
    <row r="31" spans="2:8" x14ac:dyDescent="0.2">
      <c r="B31" t="s">
        <v>30</v>
      </c>
      <c r="C31" s="10">
        <v>98447.1</v>
      </c>
      <c r="D31" s="10">
        <v>2824972.01</v>
      </c>
      <c r="E31" s="12">
        <v>28.695329877670339</v>
      </c>
      <c r="F31" s="15">
        <v>6.38</v>
      </c>
      <c r="G31" s="10">
        <v>628092.49800000002</v>
      </c>
      <c r="H31" s="10">
        <v>18023321.423799999</v>
      </c>
    </row>
    <row r="32" spans="2:8" x14ac:dyDescent="0.2">
      <c r="B32" t="s">
        <v>31</v>
      </c>
      <c r="C32" s="10">
        <v>30799.3</v>
      </c>
      <c r="D32" s="10">
        <v>413892.02</v>
      </c>
      <c r="E32" s="12">
        <v>13.438358014630204</v>
      </c>
      <c r="F32" s="15">
        <v>0.46</v>
      </c>
      <c r="G32" s="10">
        <v>14167.678</v>
      </c>
      <c r="H32" s="10">
        <v>190390.32920000001</v>
      </c>
    </row>
    <row r="33" spans="2:8" x14ac:dyDescent="0.2">
      <c r="B33" t="s">
        <v>32</v>
      </c>
      <c r="C33" s="10">
        <v>22864.5</v>
      </c>
      <c r="D33" s="10">
        <v>656452.31000000006</v>
      </c>
      <c r="E33" s="12">
        <v>28.710547355070091</v>
      </c>
      <c r="F33" s="15">
        <v>1.78</v>
      </c>
      <c r="G33" s="10">
        <v>40698.81</v>
      </c>
      <c r="H33" s="10">
        <v>1168485.1118000001</v>
      </c>
    </row>
    <row r="34" spans="2:8" x14ac:dyDescent="0.2">
      <c r="B34" t="s">
        <v>33</v>
      </c>
      <c r="C34" s="10">
        <v>134900</v>
      </c>
      <c r="D34" s="10">
        <v>2868079.95</v>
      </c>
      <c r="E34" s="12">
        <v>21.260785396590069</v>
      </c>
      <c r="F34" s="15">
        <v>8.42</v>
      </c>
      <c r="G34" s="10">
        <v>1135858</v>
      </c>
      <c r="H34" s="10">
        <v>24149233.179000001</v>
      </c>
    </row>
    <row r="35" spans="2:8" x14ac:dyDescent="0.2">
      <c r="B35" t="s">
        <v>34</v>
      </c>
      <c r="C35" s="10">
        <v>34588.5</v>
      </c>
      <c r="D35" s="10">
        <v>1369748.74</v>
      </c>
      <c r="E35" s="12">
        <v>39.601276146696158</v>
      </c>
      <c r="F35" s="15">
        <v>2.57</v>
      </c>
      <c r="G35" s="10">
        <v>88892.444999999992</v>
      </c>
      <c r="H35" s="10">
        <v>3520254.2618</v>
      </c>
    </row>
    <row r="36" spans="2:8" x14ac:dyDescent="0.2">
      <c r="B36" t="s">
        <v>35</v>
      </c>
      <c r="C36" s="10">
        <v>50905.3</v>
      </c>
      <c r="D36" s="10">
        <v>1373360.38</v>
      </c>
      <c r="E36" s="12">
        <v>26.978730701911193</v>
      </c>
      <c r="F36" s="15">
        <v>3.59</v>
      </c>
      <c r="G36" s="10">
        <v>182750.027</v>
      </c>
      <c r="H36" s="10">
        <v>4930363.7641999992</v>
      </c>
    </row>
    <row r="37" spans="2:8" x14ac:dyDescent="0.2">
      <c r="B37" t="s">
        <v>36</v>
      </c>
      <c r="C37" s="10">
        <v>22706.9</v>
      </c>
      <c r="D37" s="10">
        <v>664665.1</v>
      </c>
      <c r="E37" s="12">
        <v>29.271503375625908</v>
      </c>
      <c r="F37" s="15">
        <v>1.34</v>
      </c>
      <c r="G37" s="10">
        <v>30427.246000000003</v>
      </c>
      <c r="H37" s="10">
        <v>890651.23400000005</v>
      </c>
    </row>
    <row r="38" spans="2:8" x14ac:dyDescent="0.2">
      <c r="B38" t="s">
        <v>37</v>
      </c>
      <c r="C38" s="10">
        <v>32112.6</v>
      </c>
      <c r="D38" s="10">
        <v>821270.46</v>
      </c>
      <c r="E38" s="12">
        <v>25.574710861157303</v>
      </c>
      <c r="F38" s="15">
        <v>2.13</v>
      </c>
      <c r="G38" s="10">
        <v>68399.837999999989</v>
      </c>
      <c r="H38" s="10">
        <v>1749306.0797999999</v>
      </c>
    </row>
    <row r="39" spans="2:8" x14ac:dyDescent="0.2">
      <c r="B39" t="s">
        <v>38</v>
      </c>
      <c r="C39" s="10">
        <v>45714.2</v>
      </c>
      <c r="D39" s="10">
        <v>1257136.3799999999</v>
      </c>
      <c r="E39" s="12">
        <v>27.499909874831015</v>
      </c>
      <c r="F39" s="15">
        <v>1.76</v>
      </c>
      <c r="G39" s="10">
        <v>80456.991999999998</v>
      </c>
      <c r="H39" s="10">
        <v>2212560.0288</v>
      </c>
    </row>
    <row r="40" spans="2:8" x14ac:dyDescent="0.2">
      <c r="B40" t="s">
        <v>39</v>
      </c>
      <c r="C40" s="10">
        <v>102429.1</v>
      </c>
      <c r="D40" s="10">
        <v>1180338.23</v>
      </c>
      <c r="E40" s="12">
        <v>11.523465792435937</v>
      </c>
      <c r="F40" s="15">
        <v>1.2</v>
      </c>
      <c r="G40" s="10">
        <v>122914.92</v>
      </c>
      <c r="H40" s="10">
        <v>1416405.8759999999</v>
      </c>
    </row>
    <row r="41" spans="2:8" x14ac:dyDescent="0.2">
      <c r="B41" t="s">
        <v>40</v>
      </c>
      <c r="C41" s="10">
        <v>160036.5</v>
      </c>
      <c r="D41" s="10">
        <v>1803069.54</v>
      </c>
      <c r="E41" s="12">
        <v>11.26661442858348</v>
      </c>
      <c r="F41" s="15">
        <v>1.36</v>
      </c>
      <c r="G41" s="10">
        <v>217649.64</v>
      </c>
      <c r="H41" s="10">
        <v>2452174.5744000003</v>
      </c>
    </row>
    <row r="42" spans="2:8" x14ac:dyDescent="0.2">
      <c r="B42" t="s">
        <v>41</v>
      </c>
      <c r="C42" s="10">
        <v>60267.199999999997</v>
      </c>
      <c r="D42" s="10">
        <v>784738.45</v>
      </c>
      <c r="E42" s="12">
        <v>13.0209873695808</v>
      </c>
      <c r="F42" s="15">
        <v>1.1000000000000001</v>
      </c>
      <c r="G42" s="10">
        <v>66293.919999999998</v>
      </c>
      <c r="H42" s="10">
        <v>863212.29500000004</v>
      </c>
    </row>
    <row r="43" spans="2:8" x14ac:dyDescent="0.2">
      <c r="B43" t="s">
        <v>42</v>
      </c>
      <c r="C43" s="10">
        <v>276300</v>
      </c>
      <c r="D43" s="10">
        <v>3105776.66</v>
      </c>
      <c r="E43" s="12">
        <v>11.240595946435034</v>
      </c>
      <c r="F43" s="15">
        <v>5.67</v>
      </c>
      <c r="G43" s="10">
        <v>1566621</v>
      </c>
      <c r="H43" s="10">
        <v>17609753.6622</v>
      </c>
    </row>
    <row r="44" spans="2:8" x14ac:dyDescent="0.2">
      <c r="B44" t="s">
        <v>43</v>
      </c>
      <c r="C44" s="10">
        <v>122285.7</v>
      </c>
      <c r="D44" s="10">
        <v>1590981.15</v>
      </c>
      <c r="E44" s="12">
        <v>13.010361391397359</v>
      </c>
      <c r="F44" s="15">
        <v>2.0499999999999998</v>
      </c>
      <c r="G44" s="10">
        <v>250685.68499999997</v>
      </c>
      <c r="H44" s="10">
        <v>3261511.3574999995</v>
      </c>
    </row>
    <row r="45" spans="2:8" x14ac:dyDescent="0.2">
      <c r="B45" t="s">
        <v>44</v>
      </c>
      <c r="C45" s="10">
        <v>47159.100000000006</v>
      </c>
      <c r="D45" s="10">
        <v>1835751.58</v>
      </c>
      <c r="E45" s="12">
        <v>38.926772987610022</v>
      </c>
      <c r="F45" s="15">
        <v>3.07</v>
      </c>
      <c r="G45" s="10">
        <v>144778.43700000001</v>
      </c>
      <c r="H45" s="10">
        <v>5635757.3505999995</v>
      </c>
    </row>
    <row r="46" spans="2:8" x14ac:dyDescent="0.2">
      <c r="B46" t="s">
        <v>45</v>
      </c>
      <c r="C46" s="10">
        <v>242652.89999999997</v>
      </c>
      <c r="D46" s="10">
        <v>5062817.55</v>
      </c>
      <c r="E46" s="12">
        <v>20.864442790504462</v>
      </c>
      <c r="F46" s="15">
        <v>4.71</v>
      </c>
      <c r="G46" s="10">
        <v>1142895.1589999998</v>
      </c>
      <c r="H46" s="10">
        <v>23845870.660499997</v>
      </c>
    </row>
    <row r="47" spans="2:8" x14ac:dyDescent="0.2">
      <c r="B47" s="1" t="s">
        <v>46</v>
      </c>
      <c r="C47" s="10">
        <v>16507.024616758066</v>
      </c>
      <c r="D47" s="10">
        <v>159642</v>
      </c>
      <c r="E47" s="12">
        <v>9.6711553842313975</v>
      </c>
      <c r="F47" s="15">
        <v>0.52</v>
      </c>
      <c r="G47" s="10">
        <v>8583.6528007141951</v>
      </c>
      <c r="H47" s="10">
        <v>83013.84</v>
      </c>
    </row>
    <row r="48" spans="2:8" x14ac:dyDescent="0.2">
      <c r="B48" t="s">
        <v>47</v>
      </c>
      <c r="C48" s="10">
        <v>93730.475383241937</v>
      </c>
      <c r="D48" s="10">
        <v>1327103.1399999999</v>
      </c>
      <c r="E48" s="12">
        <v>14.15871555728045</v>
      </c>
      <c r="F48" s="15">
        <v>2.76</v>
      </c>
      <c r="G48" s="10">
        <v>258696.11205774773</v>
      </c>
      <c r="H48" s="10">
        <v>3662804.6663999995</v>
      </c>
    </row>
    <row r="49" spans="2:8" x14ac:dyDescent="0.2">
      <c r="B49" t="s">
        <v>48</v>
      </c>
      <c r="C49" s="10">
        <v>8733.5</v>
      </c>
      <c r="D49" s="10">
        <v>199466.42</v>
      </c>
      <c r="E49" s="12">
        <v>22.839230549035324</v>
      </c>
      <c r="F49" s="15">
        <v>0.45</v>
      </c>
      <c r="G49" s="10">
        <v>3930.0750000000003</v>
      </c>
      <c r="H49" s="10">
        <v>89759.88900000001</v>
      </c>
    </row>
    <row r="50" spans="2:8" x14ac:dyDescent="0.2">
      <c r="B50" t="s">
        <v>49</v>
      </c>
      <c r="C50" s="10">
        <v>-30493.199999999997</v>
      </c>
      <c r="D50" s="10">
        <v>324725.88</v>
      </c>
      <c r="E50" s="13">
        <v>-10.649124394947071</v>
      </c>
      <c r="F50" s="15">
        <v>0.82</v>
      </c>
      <c r="G50" s="10">
        <v>-25004.423999999995</v>
      </c>
      <c r="H50" s="10">
        <v>266275.22159999999</v>
      </c>
    </row>
    <row r="51" spans="2:8" x14ac:dyDescent="0.2">
      <c r="B51" t="s">
        <v>50</v>
      </c>
      <c r="C51" s="10">
        <v>31180.2</v>
      </c>
      <c r="D51" s="10">
        <v>524419.31999999995</v>
      </c>
      <c r="E51" s="12">
        <v>16.81898512517559</v>
      </c>
      <c r="F51" s="15">
        <v>1.05</v>
      </c>
      <c r="G51" s="10">
        <v>32739.210000000003</v>
      </c>
      <c r="H51" s="10">
        <v>550640.28599999996</v>
      </c>
    </row>
    <row r="52" spans="2:8" x14ac:dyDescent="0.2">
      <c r="B52" t="s">
        <v>51</v>
      </c>
      <c r="C52" s="10">
        <v>22865.800000000003</v>
      </c>
      <c r="D52" s="10">
        <v>885516.62</v>
      </c>
      <c r="E52" s="12">
        <v>38.726684393286035</v>
      </c>
      <c r="F52" s="15">
        <v>1.1200000000000001</v>
      </c>
      <c r="G52" s="10">
        <v>25609.696000000007</v>
      </c>
      <c r="H52" s="10">
        <v>991778.61440000008</v>
      </c>
    </row>
    <row r="53" spans="2:8" x14ac:dyDescent="0.2">
      <c r="B53" t="s">
        <v>52</v>
      </c>
      <c r="C53" s="10">
        <v>88922</v>
      </c>
      <c r="D53" s="10">
        <v>1347650.5600000001</v>
      </c>
      <c r="E53" s="12">
        <v>15.15542340478172</v>
      </c>
      <c r="F53" s="15">
        <v>1.24</v>
      </c>
      <c r="G53" s="10">
        <v>110263.28</v>
      </c>
      <c r="H53" s="10">
        <v>1671086.6944000002</v>
      </c>
    </row>
    <row r="54" spans="2:8" x14ac:dyDescent="0.2">
      <c r="B54" t="s">
        <v>53</v>
      </c>
      <c r="C54" s="10">
        <v>25394.6</v>
      </c>
      <c r="D54" s="10">
        <v>434891.03</v>
      </c>
      <c r="E54" s="12">
        <v>17.125334913721819</v>
      </c>
      <c r="F54" s="15">
        <v>1.08</v>
      </c>
      <c r="G54" s="10">
        <v>27426.168000000001</v>
      </c>
      <c r="H54" s="10">
        <v>469682.31240000005</v>
      </c>
    </row>
    <row r="55" spans="2:8" x14ac:dyDescent="0.2">
      <c r="B55" s="8" t="s">
        <v>54</v>
      </c>
      <c r="C55" s="11">
        <v>10267.700000000001</v>
      </c>
      <c r="D55" s="11">
        <v>425814.94</v>
      </c>
      <c r="E55" s="14">
        <v>41.471307108700096</v>
      </c>
      <c r="F55" s="16">
        <v>0.79</v>
      </c>
      <c r="G55" s="11">
        <v>8111.4830000000011</v>
      </c>
      <c r="H55" s="11">
        <v>336393.8026</v>
      </c>
    </row>
    <row r="56" spans="2:8" x14ac:dyDescent="0.2">
      <c r="C56" s="10"/>
      <c r="D56" s="10"/>
      <c r="E56" s="10"/>
      <c r="F56" s="10">
        <f>SUM(F5:F55)</f>
        <v>100</v>
      </c>
      <c r="G56" s="10">
        <v>9269760.7478584591</v>
      </c>
      <c r="H56" s="10">
        <v>183655140.75510001</v>
      </c>
    </row>
    <row r="57" spans="2:8" x14ac:dyDescent="0.2">
      <c r="B57" s="9" t="s">
        <v>65</v>
      </c>
    </row>
    <row r="58" spans="2:8" x14ac:dyDescent="0.2">
      <c r="B58" t="s">
        <v>66</v>
      </c>
    </row>
    <row r="59" spans="2:8" x14ac:dyDescent="0.2">
      <c r="B59" t="s">
        <v>67</v>
      </c>
    </row>
    <row r="60" spans="2:8" x14ac:dyDescent="0.2">
      <c r="B60" t="s">
        <v>68</v>
      </c>
    </row>
  </sheetData>
  <mergeCells count="2">
    <mergeCell ref="C3:H3"/>
    <mergeCell ref="C2:H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topLeftCell="A46" workbookViewId="0">
      <selection activeCell="I64" sqref="I64"/>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J56/H56*K57</f>
        <v>22.502726038618459</v>
      </c>
      <c r="D1" s="42"/>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v>
      </c>
      <c r="L4" t="s">
        <v>56</v>
      </c>
      <c r="M4" t="s">
        <v>57</v>
      </c>
    </row>
    <row r="5" spans="2:13" ht="13.5" thickTop="1" x14ac:dyDescent="0.2">
      <c r="B5" t="s">
        <v>2</v>
      </c>
      <c r="C5" s="45">
        <v>6230</v>
      </c>
      <c r="D5" s="45">
        <v>5827.4</v>
      </c>
      <c r="E5" s="45">
        <v>304905.48</v>
      </c>
      <c r="F5" s="21">
        <f>ROUND(E5/C5,2)</f>
        <v>48.94</v>
      </c>
      <c r="G5">
        <v>0.36</v>
      </c>
      <c r="H5" s="24">
        <f>G5*C5</f>
        <v>2242.7999999999997</v>
      </c>
      <c r="I5" s="24">
        <f>G5*D5</f>
        <v>2097.8639999999996</v>
      </c>
      <c r="J5" s="24">
        <f>G5*E5</f>
        <v>109765.97279999999</v>
      </c>
      <c r="K5" t="s">
        <v>77</v>
      </c>
      <c r="L5" s="32">
        <v>2887348428</v>
      </c>
      <c r="M5">
        <v>0.85025944332229897</v>
      </c>
    </row>
    <row r="6" spans="2:13" x14ac:dyDescent="0.2">
      <c r="B6" t="s">
        <v>4</v>
      </c>
      <c r="C6" s="45">
        <v>39115.199999999997</v>
      </c>
      <c r="D6" s="45">
        <v>28971.599999999999</v>
      </c>
      <c r="E6" s="45">
        <v>679375.73</v>
      </c>
      <c r="F6" s="21">
        <f t="shared" ref="F6:F55" si="0">ROUND(E6/C6,2)</f>
        <v>17.37</v>
      </c>
      <c r="G6">
        <v>0.74</v>
      </c>
      <c r="H6" s="24">
        <f t="shared" ref="H6:H55" si="1">G6*C6</f>
        <v>28945.247999999996</v>
      </c>
      <c r="I6" s="24">
        <f t="shared" ref="I6:I55" si="2">G6*D6</f>
        <v>21438.984</v>
      </c>
      <c r="J6" s="24">
        <f t="shared" ref="J6:J55" si="3">G6*E6</f>
        <v>502738.04019999999</v>
      </c>
      <c r="K6" t="s">
        <v>78</v>
      </c>
      <c r="L6" s="32">
        <v>508502291</v>
      </c>
      <c r="M6">
        <f>1-M5</f>
        <v>0.14974055667770103</v>
      </c>
    </row>
    <row r="7" spans="2:13" x14ac:dyDescent="0.2">
      <c r="B7" t="s">
        <v>6</v>
      </c>
      <c r="C7" s="45">
        <v>12353.2</v>
      </c>
      <c r="D7" s="45">
        <v>6630.3000000000011</v>
      </c>
      <c r="E7" s="45">
        <v>476951.98</v>
      </c>
      <c r="F7" s="21">
        <f t="shared" si="0"/>
        <v>38.61</v>
      </c>
      <c r="G7">
        <v>0.52</v>
      </c>
      <c r="H7" s="24">
        <f t="shared" si="1"/>
        <v>6423.6640000000007</v>
      </c>
      <c r="I7" s="24">
        <f t="shared" si="2"/>
        <v>3447.7560000000008</v>
      </c>
      <c r="J7" s="24">
        <f t="shared" si="3"/>
        <v>248015.02960000001</v>
      </c>
    </row>
    <row r="8" spans="2:13" x14ac:dyDescent="0.2">
      <c r="B8" t="s">
        <v>7</v>
      </c>
      <c r="C8" s="45">
        <v>19394.2</v>
      </c>
      <c r="D8" s="45">
        <v>17451.599999999999</v>
      </c>
      <c r="E8" s="45">
        <v>1099096.79</v>
      </c>
      <c r="F8" s="21">
        <f t="shared" si="0"/>
        <v>56.67</v>
      </c>
      <c r="G8">
        <v>1.41</v>
      </c>
      <c r="H8" s="24">
        <f t="shared" si="1"/>
        <v>27345.822</v>
      </c>
      <c r="I8" s="24">
        <f t="shared" si="2"/>
        <v>24606.755999999998</v>
      </c>
      <c r="J8" s="24">
        <f t="shared" si="3"/>
        <v>1549726.4738999999</v>
      </c>
    </row>
    <row r="9" spans="2:13" x14ac:dyDescent="0.2">
      <c r="B9" t="s">
        <v>8</v>
      </c>
      <c r="C9" s="45">
        <v>23016.7</v>
      </c>
      <c r="D9" s="45">
        <v>20235.900000000001</v>
      </c>
      <c r="E9" s="45">
        <v>300586.96999999997</v>
      </c>
      <c r="F9" s="21">
        <f t="shared" si="0"/>
        <v>13.06</v>
      </c>
      <c r="G9">
        <v>0.57999999999999996</v>
      </c>
      <c r="H9" s="24">
        <f t="shared" si="1"/>
        <v>13349.686</v>
      </c>
      <c r="I9" s="24">
        <f t="shared" si="2"/>
        <v>11736.822</v>
      </c>
      <c r="J9" s="24">
        <f t="shared" si="3"/>
        <v>174340.44259999998</v>
      </c>
    </row>
    <row r="10" spans="2:13" x14ac:dyDescent="0.2">
      <c r="B10" t="s">
        <v>9</v>
      </c>
      <c r="C10" s="45">
        <v>39530.300000000003</v>
      </c>
      <c r="D10" s="45">
        <v>83496.7</v>
      </c>
      <c r="E10" s="45">
        <v>1214203.32</v>
      </c>
      <c r="F10" s="21">
        <f t="shared" si="0"/>
        <v>30.72</v>
      </c>
      <c r="G10">
        <v>2.63</v>
      </c>
      <c r="H10" s="24">
        <f t="shared" si="1"/>
        <v>103964.689</v>
      </c>
      <c r="I10" s="24">
        <f t="shared" si="2"/>
        <v>219596.321</v>
      </c>
      <c r="J10" s="24">
        <f t="shared" si="3"/>
        <v>3193354.7316000001</v>
      </c>
    </row>
    <row r="11" spans="2:13" x14ac:dyDescent="0.2">
      <c r="B11" t="s">
        <v>10</v>
      </c>
      <c r="C11" s="45">
        <v>40794.9</v>
      </c>
      <c r="D11" s="45">
        <v>40612.400000000001</v>
      </c>
      <c r="E11" s="45">
        <v>820695.51</v>
      </c>
      <c r="F11" s="21">
        <f t="shared" si="0"/>
        <v>20.12</v>
      </c>
      <c r="G11">
        <v>1.1499999999999999</v>
      </c>
      <c r="H11" s="24">
        <f t="shared" si="1"/>
        <v>46914.134999999995</v>
      </c>
      <c r="I11" s="24">
        <f t="shared" si="2"/>
        <v>46704.259999999995</v>
      </c>
      <c r="J11" s="24">
        <f t="shared" si="3"/>
        <v>943799.83649999998</v>
      </c>
    </row>
    <row r="12" spans="2:13" x14ac:dyDescent="0.2">
      <c r="B12" t="s">
        <v>11</v>
      </c>
      <c r="C12" s="45">
        <v>18149.8</v>
      </c>
      <c r="D12" s="45">
        <v>-50676.800000000003</v>
      </c>
      <c r="E12" s="45">
        <v>400578.15</v>
      </c>
      <c r="F12" s="21">
        <f t="shared" si="0"/>
        <v>22.07</v>
      </c>
      <c r="G12">
        <v>0.48</v>
      </c>
      <c r="H12" s="24">
        <f t="shared" si="1"/>
        <v>8711.9039999999986</v>
      </c>
      <c r="I12" s="24">
        <f t="shared" si="2"/>
        <v>-24324.864000000001</v>
      </c>
      <c r="J12" s="24">
        <f t="shared" si="3"/>
        <v>192277.51200000002</v>
      </c>
    </row>
    <row r="13" spans="2:13" x14ac:dyDescent="0.2">
      <c r="B13" t="s">
        <v>12</v>
      </c>
      <c r="C13" s="45">
        <v>4572.6000000000004</v>
      </c>
      <c r="D13" s="45">
        <v>-7041.3</v>
      </c>
      <c r="E13" s="45">
        <v>375278.27</v>
      </c>
      <c r="F13" s="21">
        <f t="shared" si="0"/>
        <v>82.07</v>
      </c>
      <c r="G13">
        <v>0.45</v>
      </c>
      <c r="H13" s="24">
        <f t="shared" si="1"/>
        <v>2057.67</v>
      </c>
      <c r="I13" s="24">
        <f t="shared" si="2"/>
        <v>-3168.585</v>
      </c>
      <c r="J13" s="24">
        <f t="shared" si="3"/>
        <v>168875.22150000001</v>
      </c>
    </row>
    <row r="14" spans="2:13" x14ac:dyDescent="0.2">
      <c r="B14" t="s">
        <v>13</v>
      </c>
      <c r="C14" s="45">
        <v>95069.7</v>
      </c>
      <c r="D14" s="45">
        <v>80888.7</v>
      </c>
      <c r="E14" s="45">
        <v>1092471.8400000001</v>
      </c>
      <c r="F14" s="21">
        <f t="shared" si="0"/>
        <v>11.49</v>
      </c>
      <c r="G14">
        <v>1.07</v>
      </c>
      <c r="H14" s="24">
        <f t="shared" si="1"/>
        <v>101724.579</v>
      </c>
      <c r="I14" s="24">
        <f t="shared" si="2"/>
        <v>86550.909</v>
      </c>
      <c r="J14" s="24">
        <f t="shared" si="3"/>
        <v>1168944.8688000001</v>
      </c>
    </row>
    <row r="15" spans="2:13" x14ac:dyDescent="0.2">
      <c r="B15" t="s">
        <v>14</v>
      </c>
      <c r="C15" s="45">
        <v>37998</v>
      </c>
      <c r="D15" s="45">
        <v>60767</v>
      </c>
      <c r="E15" s="45">
        <v>1491330.04</v>
      </c>
      <c r="F15" s="21">
        <f t="shared" si="0"/>
        <v>39.25</v>
      </c>
      <c r="G15">
        <v>1.47</v>
      </c>
      <c r="H15" s="24">
        <f t="shared" si="1"/>
        <v>55857.06</v>
      </c>
      <c r="I15" s="24">
        <f t="shared" si="2"/>
        <v>89327.49</v>
      </c>
      <c r="J15" s="24">
        <f t="shared" si="3"/>
        <v>2192255.1587999999</v>
      </c>
    </row>
    <row r="16" spans="2:13" x14ac:dyDescent="0.2">
      <c r="B16" t="s">
        <v>15</v>
      </c>
      <c r="C16" s="45">
        <v>27470</v>
      </c>
      <c r="D16" s="45">
        <v>22474</v>
      </c>
      <c r="E16" s="45">
        <v>701833.85</v>
      </c>
      <c r="F16" s="21">
        <f t="shared" si="0"/>
        <v>25.55</v>
      </c>
      <c r="G16">
        <v>0.45</v>
      </c>
      <c r="H16" s="24">
        <f t="shared" si="1"/>
        <v>12361.5</v>
      </c>
      <c r="I16" s="24">
        <f t="shared" si="2"/>
        <v>10113.300000000001</v>
      </c>
      <c r="J16" s="24">
        <f t="shared" si="3"/>
        <v>315825.23249999998</v>
      </c>
    </row>
    <row r="17" spans="2:10" x14ac:dyDescent="0.2">
      <c r="B17" t="s">
        <v>16</v>
      </c>
      <c r="C17" s="45">
        <v>17402.3</v>
      </c>
      <c r="D17" s="45">
        <v>15335.5</v>
      </c>
      <c r="E17" s="45">
        <v>720587.8</v>
      </c>
      <c r="F17" s="21">
        <f t="shared" si="0"/>
        <v>41.41</v>
      </c>
      <c r="G17">
        <v>0.6</v>
      </c>
      <c r="H17" s="24">
        <f t="shared" si="1"/>
        <v>10441.379999999999</v>
      </c>
      <c r="I17" s="24">
        <f t="shared" si="2"/>
        <v>9201.2999999999993</v>
      </c>
      <c r="J17" s="24">
        <f t="shared" si="3"/>
        <v>432352.68</v>
      </c>
    </row>
    <row r="18" spans="2:10" x14ac:dyDescent="0.2">
      <c r="B18" t="s">
        <v>17</v>
      </c>
      <c r="C18" s="45">
        <v>10063.9</v>
      </c>
      <c r="D18" s="45">
        <v>13599.9</v>
      </c>
      <c r="E18" s="45">
        <v>406100.46</v>
      </c>
      <c r="F18" s="21">
        <f t="shared" si="0"/>
        <v>40.35</v>
      </c>
      <c r="G18">
        <v>0.9</v>
      </c>
      <c r="H18" s="24">
        <f t="shared" si="1"/>
        <v>9057.51</v>
      </c>
      <c r="I18" s="24">
        <f t="shared" si="2"/>
        <v>12239.91</v>
      </c>
      <c r="J18" s="24">
        <f t="shared" si="3"/>
        <v>365490.41400000005</v>
      </c>
    </row>
    <row r="19" spans="2:10" x14ac:dyDescent="0.2">
      <c r="B19" t="s">
        <v>18</v>
      </c>
      <c r="C19" s="45">
        <v>92659.8</v>
      </c>
      <c r="D19" s="45">
        <v>142667.79999999999</v>
      </c>
      <c r="E19" s="45">
        <v>1660326.77</v>
      </c>
      <c r="F19" s="21">
        <f t="shared" si="0"/>
        <v>17.920000000000002</v>
      </c>
      <c r="G19">
        <v>1.28</v>
      </c>
      <c r="H19" s="24">
        <f t="shared" si="1"/>
        <v>118604.54400000001</v>
      </c>
      <c r="I19" s="24">
        <f t="shared" si="2"/>
        <v>182614.78399999999</v>
      </c>
      <c r="J19" s="24">
        <f t="shared" si="3"/>
        <v>2125218.2656</v>
      </c>
    </row>
    <row r="20" spans="2:10" x14ac:dyDescent="0.2">
      <c r="B20" t="s">
        <v>19</v>
      </c>
      <c r="C20" s="45">
        <v>12921</v>
      </c>
      <c r="D20" s="45">
        <v>21306</v>
      </c>
      <c r="E20" s="45">
        <v>401981.66</v>
      </c>
      <c r="F20" s="21">
        <f t="shared" si="0"/>
        <v>31.11</v>
      </c>
      <c r="G20">
        <v>1.05</v>
      </c>
      <c r="H20" s="24">
        <f t="shared" si="1"/>
        <v>13567.050000000001</v>
      </c>
      <c r="I20" s="24">
        <f t="shared" si="2"/>
        <v>22371.3</v>
      </c>
      <c r="J20" s="24">
        <f t="shared" si="3"/>
        <v>422080.74300000002</v>
      </c>
    </row>
    <row r="21" spans="2:10" x14ac:dyDescent="0.2">
      <c r="B21" t="s">
        <v>20</v>
      </c>
      <c r="C21" s="45">
        <v>16670.8</v>
      </c>
      <c r="D21" s="45">
        <v>13386</v>
      </c>
      <c r="E21" s="45">
        <v>766978.51</v>
      </c>
      <c r="F21" s="21">
        <f t="shared" si="0"/>
        <v>46.01</v>
      </c>
      <c r="G21">
        <v>0.98</v>
      </c>
      <c r="H21" s="24">
        <f t="shared" si="1"/>
        <v>16337.383999999998</v>
      </c>
      <c r="I21" s="24">
        <f t="shared" si="2"/>
        <v>13118.28</v>
      </c>
      <c r="J21" s="24">
        <f t="shared" si="3"/>
        <v>751638.93980000005</v>
      </c>
    </row>
    <row r="22" spans="2:10" x14ac:dyDescent="0.2">
      <c r="B22" t="s">
        <v>21</v>
      </c>
      <c r="C22" s="45">
        <v>33681.599999999999</v>
      </c>
      <c r="D22" s="45">
        <v>18692.099999999999</v>
      </c>
      <c r="E22" s="45">
        <v>676352.15</v>
      </c>
      <c r="F22" s="21">
        <f t="shared" si="0"/>
        <v>20.079999999999998</v>
      </c>
      <c r="G22">
        <v>0.76</v>
      </c>
      <c r="H22" s="24">
        <f t="shared" si="1"/>
        <v>25598.016</v>
      </c>
      <c r="I22" s="24">
        <f t="shared" si="2"/>
        <v>14205.995999999999</v>
      </c>
      <c r="J22" s="24">
        <f t="shared" si="3"/>
        <v>514027.63400000002</v>
      </c>
    </row>
    <row r="23" spans="2:10" x14ac:dyDescent="0.2">
      <c r="B23" t="s">
        <v>22</v>
      </c>
      <c r="C23" s="45">
        <v>31673</v>
      </c>
      <c r="D23" s="45">
        <v>24681.4</v>
      </c>
      <c r="E23" s="45">
        <v>515917.73</v>
      </c>
      <c r="F23" s="21">
        <f t="shared" si="0"/>
        <v>16.29</v>
      </c>
      <c r="G23">
        <v>0.97</v>
      </c>
      <c r="H23" s="24">
        <f t="shared" si="1"/>
        <v>30722.809999999998</v>
      </c>
      <c r="I23" s="24">
        <f t="shared" si="2"/>
        <v>23940.958000000002</v>
      </c>
      <c r="J23" s="24">
        <f t="shared" si="3"/>
        <v>500440.19809999998</v>
      </c>
    </row>
    <row r="24" spans="2:10" x14ac:dyDescent="0.2">
      <c r="B24" t="s">
        <v>23</v>
      </c>
      <c r="C24" s="45">
        <v>86063.3</v>
      </c>
      <c r="D24" s="45">
        <f>56024.3+17830</f>
        <v>73854.3</v>
      </c>
      <c r="E24" s="45">
        <v>1232560.8</v>
      </c>
      <c r="F24" s="21">
        <f t="shared" si="0"/>
        <v>14.32</v>
      </c>
      <c r="G24">
        <v>1.45</v>
      </c>
      <c r="H24" s="24">
        <f t="shared" si="1"/>
        <v>124791.785</v>
      </c>
      <c r="I24" s="24">
        <f t="shared" si="2"/>
        <v>107088.735</v>
      </c>
      <c r="J24" s="24">
        <f t="shared" si="3"/>
        <v>1787213.16</v>
      </c>
    </row>
    <row r="25" spans="2:10" x14ac:dyDescent="0.2">
      <c r="B25" t="s">
        <v>24</v>
      </c>
      <c r="C25" s="45">
        <v>152530.29999999999</v>
      </c>
      <c r="D25" s="45">
        <v>128013.3</v>
      </c>
      <c r="E25" s="45">
        <v>4192247.27</v>
      </c>
      <c r="F25" s="21">
        <f t="shared" si="0"/>
        <v>27.48</v>
      </c>
      <c r="G25">
        <v>8.59</v>
      </c>
      <c r="H25" s="24">
        <f t="shared" si="1"/>
        <v>1310235.2769999998</v>
      </c>
      <c r="I25" s="24">
        <f t="shared" si="2"/>
        <v>1099634.247</v>
      </c>
      <c r="J25" s="24">
        <f t="shared" si="3"/>
        <v>36011404.0493</v>
      </c>
    </row>
    <row r="26" spans="2:10" x14ac:dyDescent="0.2">
      <c r="B26" t="s">
        <v>25</v>
      </c>
      <c r="C26" s="45">
        <v>35842.699999999997</v>
      </c>
      <c r="D26" s="45">
        <v>31419.8</v>
      </c>
      <c r="E26" s="45">
        <v>732218.41</v>
      </c>
      <c r="F26" s="21">
        <f t="shared" si="0"/>
        <v>20.43</v>
      </c>
      <c r="G26">
        <v>1.23</v>
      </c>
      <c r="H26" s="24">
        <f t="shared" si="1"/>
        <v>44086.520999999993</v>
      </c>
      <c r="I26" s="24">
        <f t="shared" si="2"/>
        <v>38646.353999999999</v>
      </c>
      <c r="J26" s="24">
        <f t="shared" si="3"/>
        <v>900628.64430000004</v>
      </c>
    </row>
    <row r="27" spans="2:10" x14ac:dyDescent="0.2">
      <c r="B27" t="s">
        <v>26</v>
      </c>
      <c r="C27" s="45">
        <v>18897.400000000001</v>
      </c>
      <c r="D27" s="45">
        <v>-2507.4</v>
      </c>
      <c r="E27" s="45">
        <v>451530.68</v>
      </c>
      <c r="F27" s="21">
        <f t="shared" si="0"/>
        <v>23.89</v>
      </c>
      <c r="G27">
        <v>0.72</v>
      </c>
      <c r="H27" s="24">
        <f t="shared" si="1"/>
        <v>13606.128000000001</v>
      </c>
      <c r="I27" s="24">
        <f t="shared" si="2"/>
        <v>-1805.328</v>
      </c>
      <c r="J27" s="24">
        <f t="shared" si="3"/>
        <v>325102.08960000001</v>
      </c>
    </row>
    <row r="28" spans="2:10" x14ac:dyDescent="0.2">
      <c r="B28" t="s">
        <v>27</v>
      </c>
      <c r="C28" s="45">
        <v>44760</v>
      </c>
      <c r="D28" s="45">
        <v>41390</v>
      </c>
      <c r="E28" s="45">
        <v>2321331.4500000002</v>
      </c>
      <c r="F28" s="21">
        <f t="shared" si="0"/>
        <v>51.86</v>
      </c>
      <c r="G28">
        <v>1.89</v>
      </c>
      <c r="H28" s="24">
        <f t="shared" si="1"/>
        <v>84596.4</v>
      </c>
      <c r="I28" s="24">
        <f t="shared" si="2"/>
        <v>78227.099999999991</v>
      </c>
      <c r="J28" s="24">
        <f t="shared" si="3"/>
        <v>4387316.4405000005</v>
      </c>
    </row>
    <row r="29" spans="2:10" x14ac:dyDescent="0.2">
      <c r="B29" t="s">
        <v>28</v>
      </c>
      <c r="C29" s="45">
        <v>110511.2</v>
      </c>
      <c r="D29" s="45">
        <v>101902.6</v>
      </c>
      <c r="E29" s="45">
        <v>2541137.86</v>
      </c>
      <c r="F29" s="21">
        <f t="shared" si="0"/>
        <v>22.99</v>
      </c>
      <c r="G29">
        <v>6.64</v>
      </c>
      <c r="H29" s="24">
        <f t="shared" si="1"/>
        <v>733794.3679999999</v>
      </c>
      <c r="I29" s="24">
        <f t="shared" si="2"/>
        <v>676633.26399999997</v>
      </c>
      <c r="J29" s="24">
        <f t="shared" si="3"/>
        <v>16873155.3904</v>
      </c>
    </row>
    <row r="30" spans="2:10" x14ac:dyDescent="0.2">
      <c r="B30" t="s">
        <v>29</v>
      </c>
      <c r="C30" s="45">
        <v>101883.8</v>
      </c>
      <c r="D30" s="45">
        <v>101799.6</v>
      </c>
      <c r="E30" s="45">
        <v>1834561.48</v>
      </c>
      <c r="F30" s="21">
        <f t="shared" si="0"/>
        <v>18.010000000000002</v>
      </c>
      <c r="G30">
        <v>4.92</v>
      </c>
      <c r="H30" s="24">
        <f t="shared" si="1"/>
        <v>501268.29600000003</v>
      </c>
      <c r="I30" s="24">
        <f t="shared" si="2"/>
        <v>500854.03200000001</v>
      </c>
      <c r="J30" s="24">
        <f t="shared" si="3"/>
        <v>9026042.4815999996</v>
      </c>
    </row>
    <row r="31" spans="2:10" x14ac:dyDescent="0.2">
      <c r="B31" t="s">
        <v>30</v>
      </c>
      <c r="C31" s="45">
        <v>102894.39999999999</v>
      </c>
      <c r="D31" s="45">
        <v>93444.5</v>
      </c>
      <c r="E31" s="45">
        <v>3837662</v>
      </c>
      <c r="F31" s="21">
        <f t="shared" si="0"/>
        <v>37.299999999999997</v>
      </c>
      <c r="G31">
        <v>6.8</v>
      </c>
      <c r="H31" s="24">
        <f t="shared" si="1"/>
        <v>699681.91999999993</v>
      </c>
      <c r="I31" s="24">
        <f t="shared" si="2"/>
        <v>635422.6</v>
      </c>
      <c r="J31" s="24">
        <f t="shared" si="3"/>
        <v>26096101.599999998</v>
      </c>
    </row>
    <row r="32" spans="2:10" x14ac:dyDescent="0.2">
      <c r="B32" t="s">
        <v>31</v>
      </c>
      <c r="C32" s="21">
        <v>-3997</v>
      </c>
      <c r="D32" s="21">
        <v>27281</v>
      </c>
      <c r="E32" s="45">
        <v>285489.83</v>
      </c>
      <c r="F32" s="21">
        <f t="shared" si="0"/>
        <v>-71.430000000000007</v>
      </c>
      <c r="G32">
        <v>0.43</v>
      </c>
      <c r="H32" s="24">
        <f t="shared" si="1"/>
        <v>-1718.71</v>
      </c>
      <c r="I32" s="24">
        <f t="shared" si="2"/>
        <v>11730.83</v>
      </c>
      <c r="J32" s="24">
        <f t="shared" si="3"/>
        <v>122760.6269</v>
      </c>
    </row>
    <row r="33" spans="2:12" x14ac:dyDescent="0.2">
      <c r="B33" t="s">
        <v>32</v>
      </c>
      <c r="C33" s="45">
        <v>28678.9</v>
      </c>
      <c r="D33" s="45">
        <v>22864.5</v>
      </c>
      <c r="E33" s="45">
        <v>891214.68</v>
      </c>
      <c r="F33" s="21">
        <f t="shared" si="0"/>
        <v>31.08</v>
      </c>
      <c r="G33">
        <v>2.02</v>
      </c>
      <c r="H33" s="24">
        <f t="shared" si="1"/>
        <v>57931.378000000004</v>
      </c>
      <c r="I33" s="24">
        <f t="shared" si="2"/>
        <v>46186.29</v>
      </c>
      <c r="J33" s="24">
        <f t="shared" si="3"/>
        <v>1800253.6536000001</v>
      </c>
    </row>
    <row r="34" spans="2:12" x14ac:dyDescent="0.2">
      <c r="B34" t="s">
        <v>33</v>
      </c>
      <c r="C34" s="45">
        <v>143530</v>
      </c>
      <c r="D34" s="45">
        <v>134890</v>
      </c>
      <c r="E34" s="45">
        <v>2263007.31</v>
      </c>
      <c r="F34" s="21">
        <f t="shared" si="0"/>
        <v>15.77</v>
      </c>
      <c r="G34">
        <v>6.18</v>
      </c>
      <c r="H34" s="24">
        <f t="shared" si="1"/>
        <v>887015.39999999991</v>
      </c>
      <c r="I34" s="24">
        <f t="shared" si="2"/>
        <v>833620.2</v>
      </c>
      <c r="J34" s="24">
        <f t="shared" si="3"/>
        <v>13985385.175799999</v>
      </c>
    </row>
    <row r="35" spans="2:12" x14ac:dyDescent="0.2">
      <c r="B35" t="s">
        <v>34</v>
      </c>
      <c r="C35" s="45">
        <v>49404.3</v>
      </c>
      <c r="D35" s="45">
        <v>34588.5</v>
      </c>
      <c r="E35" s="45">
        <v>1842321.65</v>
      </c>
      <c r="F35" s="21">
        <f t="shared" si="0"/>
        <v>37.29</v>
      </c>
      <c r="G35">
        <v>2.93</v>
      </c>
      <c r="H35" s="24">
        <f t="shared" si="1"/>
        <v>144754.59900000002</v>
      </c>
      <c r="I35" s="24">
        <f t="shared" si="2"/>
        <v>101344.30500000001</v>
      </c>
      <c r="J35" s="24">
        <f t="shared" si="3"/>
        <v>5398002.4345000004</v>
      </c>
    </row>
    <row r="36" spans="2:12" x14ac:dyDescent="0.2">
      <c r="B36" t="s">
        <v>35</v>
      </c>
      <c r="C36" s="45">
        <v>60412.3</v>
      </c>
      <c r="D36" s="45">
        <v>42328.800000000003</v>
      </c>
      <c r="E36" s="45">
        <v>1666335.06</v>
      </c>
      <c r="F36" s="21">
        <f t="shared" si="0"/>
        <v>27.58</v>
      </c>
      <c r="G36">
        <v>3.69</v>
      </c>
      <c r="H36" s="24">
        <f t="shared" si="1"/>
        <v>222921.38700000002</v>
      </c>
      <c r="I36" s="24">
        <f t="shared" si="2"/>
        <v>156193.272</v>
      </c>
      <c r="J36" s="24">
        <f t="shared" si="3"/>
        <v>6148776.3714000005</v>
      </c>
    </row>
    <row r="37" spans="2:12" x14ac:dyDescent="0.2">
      <c r="B37" t="s">
        <v>36</v>
      </c>
      <c r="C37" s="45">
        <v>25574.6</v>
      </c>
      <c r="D37" s="45">
        <v>22607.4</v>
      </c>
      <c r="E37" s="45">
        <v>501286.61</v>
      </c>
      <c r="F37" s="21">
        <f t="shared" si="0"/>
        <v>19.600000000000001</v>
      </c>
      <c r="G37">
        <v>1.08</v>
      </c>
      <c r="H37" s="24">
        <f t="shared" si="1"/>
        <v>27620.567999999999</v>
      </c>
      <c r="I37" s="24">
        <f t="shared" si="2"/>
        <v>24415.992000000002</v>
      </c>
      <c r="J37" s="24">
        <f t="shared" si="3"/>
        <v>541389.53879999998</v>
      </c>
    </row>
    <row r="38" spans="2:12" x14ac:dyDescent="0.2">
      <c r="B38" t="s">
        <v>37</v>
      </c>
      <c r="C38" s="45">
        <v>36980.400000000001</v>
      </c>
      <c r="D38" s="45">
        <v>31484.3</v>
      </c>
      <c r="E38" s="45">
        <v>841890.73</v>
      </c>
      <c r="F38" s="21">
        <f t="shared" si="0"/>
        <v>22.77</v>
      </c>
      <c r="G38">
        <v>1.87</v>
      </c>
      <c r="H38" s="24">
        <f t="shared" si="1"/>
        <v>69153.348000000013</v>
      </c>
      <c r="I38" s="24">
        <f t="shared" si="2"/>
        <v>58875.641000000003</v>
      </c>
      <c r="J38" s="24">
        <f t="shared" si="3"/>
        <v>1574335.6651000001</v>
      </c>
    </row>
    <row r="39" spans="2:12" x14ac:dyDescent="0.2">
      <c r="B39" t="s">
        <v>38</v>
      </c>
      <c r="C39" s="45">
        <v>75099</v>
      </c>
      <c r="D39" s="45">
        <v>54961</v>
      </c>
      <c r="E39" s="45">
        <v>2155039.15</v>
      </c>
      <c r="F39" s="21">
        <f t="shared" si="0"/>
        <v>28.7</v>
      </c>
      <c r="G39">
        <v>2.41</v>
      </c>
      <c r="H39" s="24">
        <f t="shared" si="1"/>
        <v>180988.59</v>
      </c>
      <c r="I39" s="24">
        <f t="shared" si="2"/>
        <v>132456.01</v>
      </c>
      <c r="J39" s="24">
        <f t="shared" si="3"/>
        <v>5193644.3514999999</v>
      </c>
    </row>
    <row r="40" spans="2:12" x14ac:dyDescent="0.2">
      <c r="B40" t="s">
        <v>39</v>
      </c>
      <c r="C40" s="45">
        <v>107196.4</v>
      </c>
      <c r="D40" s="45">
        <v>108011.5</v>
      </c>
      <c r="E40" s="45">
        <v>1289796.77</v>
      </c>
      <c r="F40" s="21">
        <f t="shared" si="0"/>
        <v>12.03</v>
      </c>
      <c r="G40">
        <v>1.23</v>
      </c>
      <c r="H40" s="24">
        <f t="shared" si="1"/>
        <v>131851.57199999999</v>
      </c>
      <c r="I40" s="24">
        <f t="shared" si="2"/>
        <v>132854.14499999999</v>
      </c>
      <c r="J40" s="24">
        <f t="shared" si="3"/>
        <v>1586450.0271000001</v>
      </c>
    </row>
    <row r="41" spans="2:12" x14ac:dyDescent="0.2">
      <c r="B41" t="s">
        <v>40</v>
      </c>
      <c r="C41" s="45">
        <v>204978.6</v>
      </c>
      <c r="D41" s="45">
        <v>128752.1</v>
      </c>
      <c r="E41" s="45">
        <v>2251270.2799999998</v>
      </c>
      <c r="F41" s="21">
        <f t="shared" si="0"/>
        <v>10.98</v>
      </c>
      <c r="G41">
        <v>1.67</v>
      </c>
      <c r="H41" s="24">
        <f t="shared" si="1"/>
        <v>342314.26199999999</v>
      </c>
      <c r="I41" s="24">
        <f t="shared" si="2"/>
        <v>215016.00700000001</v>
      </c>
      <c r="J41" s="24">
        <f t="shared" si="3"/>
        <v>3759621.3675999995</v>
      </c>
    </row>
    <row r="42" spans="2:12" x14ac:dyDescent="0.2">
      <c r="B42" t="s">
        <v>41</v>
      </c>
      <c r="C42" s="45">
        <v>74507.3</v>
      </c>
      <c r="D42" s="45">
        <v>59586.1</v>
      </c>
      <c r="E42" s="45">
        <v>1092225.1299999999</v>
      </c>
      <c r="F42" s="21">
        <f t="shared" si="0"/>
        <v>14.66</v>
      </c>
      <c r="G42">
        <v>1.29</v>
      </c>
      <c r="H42" s="24">
        <f t="shared" si="1"/>
        <v>96114.417000000001</v>
      </c>
      <c r="I42" s="24">
        <f t="shared" si="2"/>
        <v>76866.069000000003</v>
      </c>
      <c r="J42" s="24">
        <f t="shared" si="3"/>
        <v>1408970.4176999999</v>
      </c>
    </row>
    <row r="43" spans="2:12" x14ac:dyDescent="0.2">
      <c r="B43" t="s">
        <v>42</v>
      </c>
      <c r="C43" s="45">
        <v>299010</v>
      </c>
      <c r="D43" s="45">
        <v>297450</v>
      </c>
      <c r="E43" s="45">
        <v>4411480.55</v>
      </c>
      <c r="F43" s="21">
        <f t="shared" si="0"/>
        <v>14.75</v>
      </c>
      <c r="G43">
        <v>6.26</v>
      </c>
      <c r="H43" s="24">
        <f t="shared" si="1"/>
        <v>1871802.5999999999</v>
      </c>
      <c r="I43" s="24">
        <f t="shared" si="2"/>
        <v>1862037</v>
      </c>
      <c r="J43" s="24">
        <f t="shared" si="3"/>
        <v>27615868.242999997</v>
      </c>
    </row>
    <row r="44" spans="2:12" x14ac:dyDescent="0.2">
      <c r="B44" t="s">
        <v>43</v>
      </c>
      <c r="C44" s="45">
        <v>2412.3000000000002</v>
      </c>
      <c r="D44" s="45">
        <v>122245.9</v>
      </c>
      <c r="E44" s="45">
        <v>2304821.41</v>
      </c>
      <c r="F44" s="21">
        <f t="shared" si="0"/>
        <v>955.45</v>
      </c>
      <c r="G44">
        <v>2.62</v>
      </c>
      <c r="H44" s="24">
        <f t="shared" si="1"/>
        <v>6320.2260000000006</v>
      </c>
      <c r="I44" s="24">
        <f t="shared" si="2"/>
        <v>320284.25799999997</v>
      </c>
      <c r="J44" s="24">
        <f t="shared" si="3"/>
        <v>6038632.0942000011</v>
      </c>
    </row>
    <row r="45" spans="2:12" x14ac:dyDescent="0.2">
      <c r="B45" t="s">
        <v>44</v>
      </c>
      <c r="C45" s="45">
        <v>69643.7</v>
      </c>
      <c r="D45" s="45">
        <v>45457.1</v>
      </c>
      <c r="E45" s="45">
        <v>1206191.2</v>
      </c>
      <c r="F45" s="21">
        <f t="shared" si="0"/>
        <v>17.32</v>
      </c>
      <c r="G45">
        <v>2.29</v>
      </c>
      <c r="H45" s="24">
        <f t="shared" si="1"/>
        <v>159484.073</v>
      </c>
      <c r="I45" s="24">
        <f t="shared" si="2"/>
        <v>104096.75900000001</v>
      </c>
      <c r="J45" s="24">
        <f t="shared" si="3"/>
        <v>2762177.8479999998</v>
      </c>
    </row>
    <row r="46" spans="2:12" x14ac:dyDescent="0.2">
      <c r="B46" t="s">
        <v>45</v>
      </c>
      <c r="C46" s="45">
        <v>262890</v>
      </c>
      <c r="D46" s="45">
        <v>242700</v>
      </c>
      <c r="E46" s="45">
        <v>5068285.49</v>
      </c>
      <c r="F46" s="21">
        <f t="shared" si="0"/>
        <v>19.28</v>
      </c>
      <c r="G46">
        <v>4.01</v>
      </c>
      <c r="H46" s="24">
        <f t="shared" si="1"/>
        <v>1054188.8999999999</v>
      </c>
      <c r="I46" s="24">
        <f t="shared" si="2"/>
        <v>973227</v>
      </c>
      <c r="J46" s="24">
        <f t="shared" si="3"/>
        <v>20323824.8149</v>
      </c>
    </row>
    <row r="47" spans="2:12" x14ac:dyDescent="0.2">
      <c r="B47" t="s">
        <v>47</v>
      </c>
      <c r="C47" s="41">
        <v>63381.27</v>
      </c>
      <c r="D47" s="41">
        <v>98453.98</v>
      </c>
      <c r="E47" s="41">
        <v>1388670.23</v>
      </c>
      <c r="F47" s="18">
        <f t="shared" si="0"/>
        <v>21.91</v>
      </c>
      <c r="G47" s="21">
        <v>2.62</v>
      </c>
      <c r="H47" s="18">
        <f t="shared" si="1"/>
        <v>166058.92739999999</v>
      </c>
      <c r="I47" s="24">
        <f t="shared" si="2"/>
        <v>257949.4276</v>
      </c>
      <c r="J47" s="24">
        <f t="shared" si="3"/>
        <v>3638316.0026000002</v>
      </c>
      <c r="K47" s="24"/>
      <c r="L47" s="24"/>
    </row>
    <row r="48" spans="2:12" x14ac:dyDescent="0.2">
      <c r="B48" t="s">
        <v>46</v>
      </c>
      <c r="C48" s="41">
        <v>11162.32</v>
      </c>
      <c r="D48" s="41">
        <v>17339.12</v>
      </c>
      <c r="E48" s="41">
        <v>145229.74799999999</v>
      </c>
      <c r="F48" s="18">
        <f t="shared" si="0"/>
        <v>13.01</v>
      </c>
      <c r="G48" s="21">
        <v>0.43</v>
      </c>
      <c r="H48" s="18">
        <f t="shared" si="1"/>
        <v>4799.7975999999999</v>
      </c>
      <c r="I48" s="24">
        <f t="shared" si="2"/>
        <v>7455.8215999999993</v>
      </c>
      <c r="J48" s="24">
        <f t="shared" si="3"/>
        <v>62448.791639999996</v>
      </c>
      <c r="K48" s="24"/>
      <c r="L48" s="24"/>
    </row>
    <row r="49" spans="2:12" x14ac:dyDescent="0.2">
      <c r="B49" t="s">
        <v>48</v>
      </c>
      <c r="C49" s="40">
        <v>7454.8</v>
      </c>
      <c r="D49" s="40">
        <v>6622</v>
      </c>
      <c r="E49" s="40">
        <v>219357.13</v>
      </c>
      <c r="F49" s="18">
        <f t="shared" si="0"/>
        <v>29.42</v>
      </c>
      <c r="G49" s="21">
        <v>0.46</v>
      </c>
      <c r="H49" s="18">
        <f t="shared" si="1"/>
        <v>3429.2080000000001</v>
      </c>
      <c r="I49" s="24">
        <f t="shared" si="2"/>
        <v>3046.1200000000003</v>
      </c>
      <c r="J49" s="24">
        <f t="shared" si="3"/>
        <v>100904.2798</v>
      </c>
      <c r="K49" s="24"/>
      <c r="L49" s="24"/>
    </row>
    <row r="50" spans="2:12" x14ac:dyDescent="0.2">
      <c r="B50" t="s">
        <v>49</v>
      </c>
      <c r="C50" s="40">
        <v>-42408</v>
      </c>
      <c r="D50" s="40">
        <v>-3827.8</v>
      </c>
      <c r="E50" s="40">
        <v>493134.64</v>
      </c>
      <c r="F50" s="40">
        <f t="shared" si="0"/>
        <v>-11.63</v>
      </c>
      <c r="G50" s="21">
        <v>0.99</v>
      </c>
      <c r="H50" s="40">
        <f t="shared" si="1"/>
        <v>-41983.92</v>
      </c>
      <c r="I50" s="24">
        <f t="shared" si="2"/>
        <v>-3789.5219999999999</v>
      </c>
      <c r="J50" s="24">
        <f t="shared" si="3"/>
        <v>488203.29360000003</v>
      </c>
      <c r="K50" s="24"/>
      <c r="L50" s="24"/>
    </row>
    <row r="51" spans="2:12" x14ac:dyDescent="0.2">
      <c r="B51" t="s">
        <v>50</v>
      </c>
      <c r="C51" s="45">
        <v>28508.7</v>
      </c>
      <c r="D51" s="45">
        <v>30266.1</v>
      </c>
      <c r="E51" s="45">
        <v>369795.06</v>
      </c>
      <c r="F51" s="21">
        <f t="shared" si="0"/>
        <v>12.97</v>
      </c>
      <c r="G51">
        <v>0.95</v>
      </c>
      <c r="H51" s="24">
        <f t="shared" si="1"/>
        <v>27083.264999999999</v>
      </c>
      <c r="I51" s="24">
        <f t="shared" si="2"/>
        <v>28752.794999999998</v>
      </c>
      <c r="J51" s="24">
        <f t="shared" si="3"/>
        <v>351305.30699999997</v>
      </c>
    </row>
    <row r="52" spans="2:12" x14ac:dyDescent="0.2">
      <c r="B52" t="s">
        <v>51</v>
      </c>
      <c r="C52" s="45">
        <v>27149.200000000001</v>
      </c>
      <c r="D52" s="45">
        <v>24780.400000000001</v>
      </c>
      <c r="E52" s="45">
        <v>1116006.9099999999</v>
      </c>
      <c r="F52" s="21">
        <f t="shared" si="0"/>
        <v>41.11</v>
      </c>
      <c r="G52">
        <v>1.2</v>
      </c>
      <c r="H52" s="24">
        <f t="shared" si="1"/>
        <v>32579.040000000001</v>
      </c>
      <c r="I52" s="24">
        <f t="shared" si="2"/>
        <v>29736.48</v>
      </c>
      <c r="J52" s="24">
        <f t="shared" si="3"/>
        <v>1339208.2919999999</v>
      </c>
    </row>
    <row r="53" spans="2:12" x14ac:dyDescent="0.2">
      <c r="B53" t="s">
        <v>52</v>
      </c>
      <c r="C53" s="45">
        <v>84931</v>
      </c>
      <c r="D53" s="45">
        <v>89079</v>
      </c>
      <c r="E53" s="45">
        <v>1300388.58</v>
      </c>
      <c r="F53" s="21">
        <f t="shared" si="0"/>
        <v>15.31</v>
      </c>
      <c r="G53">
        <v>0.94</v>
      </c>
      <c r="H53" s="24">
        <f t="shared" si="1"/>
        <v>79835.14</v>
      </c>
      <c r="I53" s="24">
        <f t="shared" si="2"/>
        <v>83734.259999999995</v>
      </c>
      <c r="J53" s="24">
        <f t="shared" si="3"/>
        <v>1222365.2652</v>
      </c>
    </row>
    <row r="54" spans="2:12" x14ac:dyDescent="0.2">
      <c r="B54" t="s">
        <v>53</v>
      </c>
      <c r="C54" s="45">
        <v>33398.9</v>
      </c>
      <c r="D54" s="45">
        <v>25296.9</v>
      </c>
      <c r="E54" s="45">
        <v>658309.18999999994</v>
      </c>
      <c r="F54" s="21">
        <f t="shared" si="0"/>
        <v>19.71</v>
      </c>
      <c r="G54">
        <v>1.47</v>
      </c>
      <c r="H54" s="24">
        <f t="shared" si="1"/>
        <v>49096.383000000002</v>
      </c>
      <c r="I54" s="24">
        <f t="shared" si="2"/>
        <v>37186.442999999999</v>
      </c>
      <c r="J54" s="24">
        <f t="shared" si="3"/>
        <v>967714.50929999992</v>
      </c>
    </row>
    <row r="55" spans="2:12" x14ac:dyDescent="0.2">
      <c r="B55" s="8" t="s">
        <v>54</v>
      </c>
      <c r="C55" s="28">
        <v>22216.6</v>
      </c>
      <c r="D55" s="28">
        <v>8232.2999999999993</v>
      </c>
      <c r="E55" s="28">
        <v>501498.3</v>
      </c>
      <c r="F55" s="29">
        <f t="shared" si="0"/>
        <v>22.57</v>
      </c>
      <c r="G55" s="8">
        <v>0.85</v>
      </c>
      <c r="H55" s="44">
        <f t="shared" si="1"/>
        <v>18884.109999999997</v>
      </c>
      <c r="I55" s="44">
        <f t="shared" si="2"/>
        <v>6997.454999999999</v>
      </c>
      <c r="J55" s="44">
        <f t="shared" si="3"/>
        <v>426273.55499999999</v>
      </c>
    </row>
    <row r="56" spans="2:12" x14ac:dyDescent="0.2">
      <c r="C56" s="25">
        <f>SUM(C5:C55)</f>
        <v>2904265.69</v>
      </c>
      <c r="D56" s="25">
        <f>SUM(D5:D55)</f>
        <v>2800073.1000000006</v>
      </c>
      <c r="E56" s="10">
        <f>SUM(E5:E55)</f>
        <v>65511848.598000005</v>
      </c>
      <c r="F56" s="25" t="s">
        <v>74</v>
      </c>
      <c r="G56" s="38">
        <f>SUM(G5:G55)</f>
        <v>99.980000000000032</v>
      </c>
      <c r="H56" s="26">
        <f>SUM(H5:H55)</f>
        <v>9736812.7069999985</v>
      </c>
      <c r="I56" s="26">
        <f>SUM(I5:I55)</f>
        <v>9400793.6031999979</v>
      </c>
      <c r="J56" s="26">
        <f>SUM(J5:J55)</f>
        <v>218134963.17724001</v>
      </c>
      <c r="K56" s="46">
        <f>'31032017'!J56</f>
        <v>219104828.83495998</v>
      </c>
    </row>
    <row r="57" spans="2:12" x14ac:dyDescent="0.2">
      <c r="C57" s="26" t="s">
        <v>118</v>
      </c>
      <c r="D57" s="49">
        <f>C56/D56-1</f>
        <v>3.7210667821493404E-2</v>
      </c>
      <c r="H57" s="50" t="s">
        <v>114</v>
      </c>
      <c r="I57" s="49">
        <f>H56/I56-1</f>
        <v>3.5743695477541415E-2</v>
      </c>
      <c r="K57">
        <f>K56/J56</f>
        <v>1.0044461724227671</v>
      </c>
    </row>
    <row r="58" spans="2:12" x14ac:dyDescent="0.2">
      <c r="B58" s="9" t="s">
        <v>65</v>
      </c>
      <c r="H58" s="31" t="s">
        <v>75</v>
      </c>
      <c r="I58" s="31"/>
      <c r="J58" s="31" t="s">
        <v>76</v>
      </c>
    </row>
    <row r="59" spans="2:12" x14ac:dyDescent="0.2">
      <c r="B59" t="s">
        <v>113</v>
      </c>
      <c r="G59" s="23">
        <v>42884</v>
      </c>
      <c r="H59" s="39">
        <v>9604.9</v>
      </c>
      <c r="I59" s="39"/>
      <c r="J59" s="33">
        <f>H56</f>
        <v>9736812.7069999985</v>
      </c>
    </row>
    <row r="60" spans="2:12" x14ac:dyDescent="0.2">
      <c r="B60" t="s">
        <v>109</v>
      </c>
      <c r="G60" s="23">
        <v>42786</v>
      </c>
      <c r="H60" s="39">
        <v>8879.2000000000007</v>
      </c>
      <c r="I60" s="39"/>
      <c r="J60" s="33">
        <f>'31122016'!G56</f>
        <v>9225293.4310000036</v>
      </c>
    </row>
    <row r="61" spans="2:12" x14ac:dyDescent="0.2">
      <c r="B61" t="s">
        <v>85</v>
      </c>
      <c r="G61" t="s">
        <v>79</v>
      </c>
      <c r="H61" s="34">
        <f>H59/H60-1</f>
        <v>8.1730336066312193E-2</v>
      </c>
      <c r="I61" s="34"/>
      <c r="J61" s="34">
        <f>J59/J60-1</f>
        <v>5.5447480324162246E-2</v>
      </c>
    </row>
    <row r="62" spans="2:12" x14ac:dyDescent="0.2">
      <c r="B62" t="s">
        <v>110</v>
      </c>
    </row>
    <row r="63" spans="2:12" x14ac:dyDescent="0.2">
      <c r="B63" t="s">
        <v>112</v>
      </c>
    </row>
    <row r="64" spans="2:12" x14ac:dyDescent="0.2">
      <c r="B64" t="s">
        <v>111</v>
      </c>
    </row>
    <row r="65" spans="2:2" x14ac:dyDescent="0.2">
      <c r="B65"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0"/>
  <sheetViews>
    <sheetView showGridLines="0" zoomScale="90" zoomScaleNormal="90" workbookViewId="0">
      <selection activeCell="C5" sqref="C5"/>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81</v>
      </c>
      <c r="C1" s="36">
        <f>H56/G56</f>
        <v>20.089970602371768</v>
      </c>
    </row>
    <row r="2" spans="2:11" x14ac:dyDescent="0.2">
      <c r="B2" s="6"/>
      <c r="C2" s="90" t="s">
        <v>64</v>
      </c>
      <c r="D2" s="90"/>
      <c r="E2" s="90"/>
      <c r="F2" s="90"/>
      <c r="G2" s="90"/>
      <c r="H2" s="90"/>
    </row>
    <row r="3" spans="2:11" x14ac:dyDescent="0.2">
      <c r="C3" s="89" t="s">
        <v>80</v>
      </c>
      <c r="D3" s="89"/>
      <c r="E3" s="89"/>
      <c r="F3" s="89"/>
      <c r="G3" s="89"/>
      <c r="H3" s="89"/>
    </row>
    <row r="4" spans="2:11" ht="39" thickBot="1" x14ac:dyDescent="0.25">
      <c r="B4" s="3" t="s">
        <v>60</v>
      </c>
      <c r="C4" s="3" t="s">
        <v>69</v>
      </c>
      <c r="D4" s="3" t="s">
        <v>70</v>
      </c>
      <c r="E4" s="4" t="s">
        <v>58</v>
      </c>
      <c r="F4" s="3" t="s">
        <v>71</v>
      </c>
      <c r="G4" s="3" t="s">
        <v>0</v>
      </c>
      <c r="H4" s="3" t="s">
        <v>1</v>
      </c>
      <c r="J4" t="s">
        <v>56</v>
      </c>
      <c r="K4" t="s">
        <v>57</v>
      </c>
    </row>
    <row r="5" spans="2:11" ht="13.5" thickTop="1" x14ac:dyDescent="0.2">
      <c r="B5" t="s">
        <v>2</v>
      </c>
      <c r="C5" s="19">
        <v>6837.2999999999993</v>
      </c>
      <c r="D5" s="18">
        <v>297154.56</v>
      </c>
      <c r="E5" s="21">
        <v>43.460804703611082</v>
      </c>
      <c r="F5" s="18">
        <v>0.5</v>
      </c>
      <c r="G5" s="24">
        <f>F5*C5</f>
        <v>3418.6499999999996</v>
      </c>
      <c r="H5" s="24">
        <f>F5*D5</f>
        <v>148577.28</v>
      </c>
      <c r="I5" t="s">
        <v>77</v>
      </c>
      <c r="J5" s="32">
        <v>2873188838</v>
      </c>
      <c r="K5">
        <v>0.85025944332229897</v>
      </c>
    </row>
    <row r="6" spans="2:11" x14ac:dyDescent="0.2">
      <c r="B6" t="s">
        <v>4</v>
      </c>
      <c r="C6" s="19">
        <v>30267.3</v>
      </c>
      <c r="D6" s="18">
        <v>538447.46</v>
      </c>
      <c r="E6" s="21">
        <v>17.789742064868687</v>
      </c>
      <c r="F6" s="18">
        <v>0.73</v>
      </c>
      <c r="G6" s="24">
        <f t="shared" ref="G6:G55" si="0">F6*C6</f>
        <v>22095.128999999997</v>
      </c>
      <c r="H6" s="24">
        <f t="shared" ref="H6:H55" si="1">F6*D6</f>
        <v>393066.64579999994</v>
      </c>
      <c r="I6" t="s">
        <v>78</v>
      </c>
      <c r="J6" s="32">
        <v>506063234</v>
      </c>
      <c r="K6">
        <v>0.14974055667770103</v>
      </c>
    </row>
    <row r="7" spans="2:11" x14ac:dyDescent="0.2">
      <c r="B7" t="s">
        <v>6</v>
      </c>
      <c r="C7" s="19">
        <v>9668</v>
      </c>
      <c r="D7" s="18">
        <v>515969.91</v>
      </c>
      <c r="E7" s="21">
        <v>53.368836367397599</v>
      </c>
      <c r="F7" s="18">
        <v>0.67</v>
      </c>
      <c r="G7" s="24">
        <f t="shared" si="0"/>
        <v>6477.56</v>
      </c>
      <c r="H7" s="24">
        <f t="shared" si="1"/>
        <v>345699.83970000001</v>
      </c>
    </row>
    <row r="8" spans="2:11" x14ac:dyDescent="0.2">
      <c r="B8" t="s">
        <v>7</v>
      </c>
      <c r="C8" s="19">
        <v>18760.7</v>
      </c>
      <c r="D8" s="18">
        <v>1107489.77</v>
      </c>
      <c r="E8" s="21">
        <v>59.032433224773058</v>
      </c>
      <c r="F8" s="18">
        <v>1.62</v>
      </c>
      <c r="G8" s="24">
        <f t="shared" si="0"/>
        <v>30392.334000000003</v>
      </c>
      <c r="H8" s="24">
        <f t="shared" si="1"/>
        <v>1794133.4274000002</v>
      </c>
    </row>
    <row r="9" spans="2:11" x14ac:dyDescent="0.2">
      <c r="B9" t="s">
        <v>8</v>
      </c>
      <c r="C9" s="19">
        <v>21313</v>
      </c>
      <c r="D9" s="18">
        <v>457807.43</v>
      </c>
      <c r="E9" s="21">
        <v>21.480196593628303</v>
      </c>
      <c r="F9" s="18">
        <v>0.66</v>
      </c>
      <c r="G9" s="24">
        <f t="shared" si="0"/>
        <v>14066.58</v>
      </c>
      <c r="H9" s="24">
        <f t="shared" si="1"/>
        <v>302152.90380000003</v>
      </c>
    </row>
    <row r="10" spans="2:11" x14ac:dyDescent="0.2">
      <c r="B10" t="s">
        <v>9</v>
      </c>
      <c r="C10" s="19">
        <v>78007.5</v>
      </c>
      <c r="D10" s="18">
        <v>1414786.43</v>
      </c>
      <c r="E10" s="21">
        <v>18.136543665673173</v>
      </c>
      <c r="F10" s="18">
        <v>3.09</v>
      </c>
      <c r="G10" s="24">
        <f t="shared" si="0"/>
        <v>241043.17499999999</v>
      </c>
      <c r="H10" s="24">
        <f t="shared" si="1"/>
        <v>4371690.0686999997</v>
      </c>
    </row>
    <row r="11" spans="2:11" x14ac:dyDescent="0.2">
      <c r="B11" t="s">
        <v>10</v>
      </c>
      <c r="C11" s="19">
        <v>38704.199999999997</v>
      </c>
      <c r="D11" s="18">
        <v>855050.61</v>
      </c>
      <c r="E11" s="21">
        <v>22.091933433580852</v>
      </c>
      <c r="F11" s="18">
        <v>1.25</v>
      </c>
      <c r="G11" s="24">
        <f t="shared" si="0"/>
        <v>48380.25</v>
      </c>
      <c r="H11" s="24">
        <f t="shared" si="1"/>
        <v>1068813.2625</v>
      </c>
    </row>
    <row r="12" spans="2:11" x14ac:dyDescent="0.2">
      <c r="B12" t="s">
        <v>11</v>
      </c>
      <c r="C12" s="19">
        <v>-60240.800000000003</v>
      </c>
      <c r="D12" s="18">
        <v>372697.81</v>
      </c>
      <c r="E12" s="22">
        <v>-6.1868004740972893</v>
      </c>
      <c r="F12" s="18">
        <v>0.48</v>
      </c>
      <c r="G12" s="24">
        <f t="shared" si="0"/>
        <v>-28915.583999999999</v>
      </c>
      <c r="H12" s="24">
        <f t="shared" si="1"/>
        <v>178894.94879999998</v>
      </c>
    </row>
    <row r="13" spans="2:11" x14ac:dyDescent="0.2">
      <c r="B13" t="s">
        <v>12</v>
      </c>
      <c r="C13" s="19">
        <v>-8695.3999999999978</v>
      </c>
      <c r="D13" s="18">
        <v>361021</v>
      </c>
      <c r="E13" s="22">
        <v>-41.518619039952171</v>
      </c>
      <c r="F13" s="18">
        <v>0.39</v>
      </c>
      <c r="G13" s="24">
        <f t="shared" si="0"/>
        <v>-3391.2059999999992</v>
      </c>
      <c r="H13" s="24">
        <f t="shared" si="1"/>
        <v>140798.19</v>
      </c>
    </row>
    <row r="14" spans="2:11" x14ac:dyDescent="0.2">
      <c r="B14" t="s">
        <v>13</v>
      </c>
      <c r="C14" s="19">
        <v>76762.2</v>
      </c>
      <c r="D14" s="18">
        <v>818386.75</v>
      </c>
      <c r="E14" s="21">
        <v>10.661324844780374</v>
      </c>
      <c r="F14" s="18">
        <v>0.97</v>
      </c>
      <c r="G14" s="24">
        <f t="shared" si="0"/>
        <v>74459.333999999988</v>
      </c>
      <c r="H14" s="24">
        <f t="shared" si="1"/>
        <v>793835.14749999996</v>
      </c>
    </row>
    <row r="15" spans="2:11" x14ac:dyDescent="0.2">
      <c r="B15" t="s">
        <v>14</v>
      </c>
      <c r="C15" s="19">
        <v>58994</v>
      </c>
      <c r="D15" s="18">
        <v>1271373.1000000001</v>
      </c>
      <c r="E15" s="21">
        <v>21.55088822592128</v>
      </c>
      <c r="F15" s="18">
        <v>1.35</v>
      </c>
      <c r="G15" s="24">
        <f t="shared" si="0"/>
        <v>79641.900000000009</v>
      </c>
      <c r="H15" s="24">
        <f t="shared" si="1"/>
        <v>1716353.6850000003</v>
      </c>
    </row>
    <row r="16" spans="2:11" x14ac:dyDescent="0.2">
      <c r="B16" t="s">
        <v>15</v>
      </c>
      <c r="C16" s="19">
        <v>26192</v>
      </c>
      <c r="D16" s="18">
        <v>651125.80000000005</v>
      </c>
      <c r="E16" s="21">
        <v>24.859720525351253</v>
      </c>
      <c r="F16" s="18">
        <v>0.57999999999999996</v>
      </c>
      <c r="G16" s="24">
        <f t="shared" si="0"/>
        <v>15191.359999999999</v>
      </c>
      <c r="H16" s="24">
        <f t="shared" si="1"/>
        <v>377652.96399999998</v>
      </c>
    </row>
    <row r="17" spans="2:8" x14ac:dyDescent="0.2">
      <c r="B17" t="s">
        <v>16</v>
      </c>
      <c r="C17" s="19">
        <v>13954.3</v>
      </c>
      <c r="D17" s="18">
        <v>737293.27</v>
      </c>
      <c r="E17" s="21">
        <v>52.836277706513407</v>
      </c>
      <c r="F17" s="18">
        <v>0.68</v>
      </c>
      <c r="G17" s="24">
        <f t="shared" si="0"/>
        <v>9488.9240000000009</v>
      </c>
      <c r="H17" s="24">
        <f t="shared" si="1"/>
        <v>501359.42360000004</v>
      </c>
    </row>
    <row r="18" spans="2:8" x14ac:dyDescent="0.2">
      <c r="B18" t="s">
        <v>17</v>
      </c>
      <c r="C18" s="19">
        <v>11587.199999999999</v>
      </c>
      <c r="D18" s="18">
        <v>458480.39</v>
      </c>
      <c r="E18" s="21">
        <v>39.567832608395477</v>
      </c>
      <c r="F18" s="18">
        <v>0.9</v>
      </c>
      <c r="G18" s="24">
        <f t="shared" si="0"/>
        <v>10428.48</v>
      </c>
      <c r="H18" s="24">
        <f t="shared" si="1"/>
        <v>412632.35100000002</v>
      </c>
    </row>
    <row r="19" spans="2:8" x14ac:dyDescent="0.2">
      <c r="B19" t="s">
        <v>18</v>
      </c>
      <c r="C19" s="18">
        <v>135752.29999999999</v>
      </c>
      <c r="D19" s="18">
        <v>2087242.62</v>
      </c>
      <c r="E19" s="21">
        <v>19.859681730169982</v>
      </c>
      <c r="F19" s="18">
        <v>1.3</v>
      </c>
      <c r="G19" s="24">
        <f t="shared" si="0"/>
        <v>176477.99</v>
      </c>
      <c r="H19" s="24">
        <f t="shared" si="1"/>
        <v>2713415.4060000004</v>
      </c>
    </row>
    <row r="20" spans="2:8" x14ac:dyDescent="0.2">
      <c r="B20" t="s">
        <v>19</v>
      </c>
      <c r="C20" s="19">
        <v>15771</v>
      </c>
      <c r="D20" s="18">
        <v>519892.78</v>
      </c>
      <c r="E20" s="21">
        <v>32.965111914273038</v>
      </c>
      <c r="F20" s="18">
        <v>1.21</v>
      </c>
      <c r="G20" s="24">
        <f t="shared" si="0"/>
        <v>19082.91</v>
      </c>
      <c r="H20" s="24">
        <f t="shared" si="1"/>
        <v>629070.26380000007</v>
      </c>
    </row>
    <row r="21" spans="2:8" x14ac:dyDescent="0.2">
      <c r="B21" t="s">
        <v>20</v>
      </c>
      <c r="C21" s="19">
        <v>13326.3</v>
      </c>
      <c r="D21" s="18">
        <v>618522.48</v>
      </c>
      <c r="E21" s="21">
        <v>46.413669210508544</v>
      </c>
      <c r="F21" s="18">
        <v>0.94</v>
      </c>
      <c r="G21" s="24">
        <f t="shared" si="0"/>
        <v>12526.721999999998</v>
      </c>
      <c r="H21" s="24">
        <f t="shared" si="1"/>
        <v>581411.13119999995</v>
      </c>
    </row>
    <row r="22" spans="2:8" x14ac:dyDescent="0.2">
      <c r="B22" t="s">
        <v>21</v>
      </c>
      <c r="C22" s="19">
        <v>32099.399999999998</v>
      </c>
      <c r="D22" s="18">
        <v>490266.52</v>
      </c>
      <c r="E22" s="21">
        <v>15.273385795373123</v>
      </c>
      <c r="F22" s="18">
        <v>0.56000000000000005</v>
      </c>
      <c r="G22" s="24">
        <f t="shared" si="0"/>
        <v>17975.664000000001</v>
      </c>
      <c r="H22" s="24">
        <f t="shared" si="1"/>
        <v>274549.25120000006</v>
      </c>
    </row>
    <row r="23" spans="2:8" x14ac:dyDescent="0.2">
      <c r="B23" t="s">
        <v>22</v>
      </c>
      <c r="C23" s="19">
        <v>36499.599999999999</v>
      </c>
      <c r="D23" s="18">
        <v>432680.82</v>
      </c>
      <c r="E23" s="21">
        <v>11.854398952317286</v>
      </c>
      <c r="F23" s="18">
        <v>0.93</v>
      </c>
      <c r="G23" s="24">
        <f t="shared" si="0"/>
        <v>33944.627999999997</v>
      </c>
      <c r="H23" s="24">
        <f t="shared" si="1"/>
        <v>402393.16260000004</v>
      </c>
    </row>
    <row r="24" spans="2:8" x14ac:dyDescent="0.2">
      <c r="B24" t="s">
        <v>23</v>
      </c>
      <c r="C24" s="19">
        <v>70488</v>
      </c>
      <c r="D24" s="18">
        <v>1104320.5</v>
      </c>
      <c r="E24" s="21">
        <v>15.666787254568153</v>
      </c>
      <c r="F24" s="18">
        <v>1.36</v>
      </c>
      <c r="G24" s="24">
        <f t="shared" si="0"/>
        <v>95863.680000000008</v>
      </c>
      <c r="H24" s="24">
        <f t="shared" si="1"/>
        <v>1501875.8800000001</v>
      </c>
    </row>
    <row r="25" spans="2:8" x14ac:dyDescent="0.2">
      <c r="B25" t="s">
        <v>24</v>
      </c>
      <c r="C25" s="19">
        <v>128394.20000000001</v>
      </c>
      <c r="D25" s="18">
        <v>3253927.42</v>
      </c>
      <c r="E25" s="21">
        <v>25.343258651870563</v>
      </c>
      <c r="F25" s="18">
        <v>8.02</v>
      </c>
      <c r="G25" s="24">
        <f t="shared" si="0"/>
        <v>1029721.4840000001</v>
      </c>
      <c r="H25" s="24">
        <f t="shared" si="1"/>
        <v>26096497.908399999</v>
      </c>
    </row>
    <row r="26" spans="2:8" x14ac:dyDescent="0.2">
      <c r="B26" t="s">
        <v>25</v>
      </c>
      <c r="C26" s="19">
        <v>32856.199999999997</v>
      </c>
      <c r="D26" s="18">
        <v>705470</v>
      </c>
      <c r="E26" s="21">
        <v>21.471442223994256</v>
      </c>
      <c r="F26" s="18">
        <v>1.4</v>
      </c>
      <c r="G26" s="24">
        <f t="shared" si="0"/>
        <v>45998.679999999993</v>
      </c>
      <c r="H26" s="24">
        <f t="shared" si="1"/>
        <v>987657.99999999988</v>
      </c>
    </row>
    <row r="27" spans="2:8" x14ac:dyDescent="0.2">
      <c r="B27" t="s">
        <v>26</v>
      </c>
      <c r="C27" s="19">
        <v>7941.3</v>
      </c>
      <c r="D27" s="18">
        <v>290874.42</v>
      </c>
      <c r="E27" s="21">
        <v>36.62806089683049</v>
      </c>
      <c r="F27" s="18">
        <v>0.63</v>
      </c>
      <c r="G27" s="24">
        <f t="shared" si="0"/>
        <v>5003.0190000000002</v>
      </c>
      <c r="H27" s="24">
        <f t="shared" si="1"/>
        <v>183250.88459999999</v>
      </c>
    </row>
    <row r="28" spans="2:8" x14ac:dyDescent="0.2">
      <c r="B28" t="s">
        <v>27</v>
      </c>
      <c r="C28" s="19">
        <v>42210.8</v>
      </c>
      <c r="D28" s="18">
        <v>1987776.7</v>
      </c>
      <c r="E28" s="21">
        <v>47.091661375761646</v>
      </c>
      <c r="F28" s="18">
        <v>2.0299999999999998</v>
      </c>
      <c r="G28" s="24">
        <f t="shared" si="0"/>
        <v>85687.923999999999</v>
      </c>
      <c r="H28" s="24">
        <f t="shared" si="1"/>
        <v>4035186.7009999994</v>
      </c>
    </row>
    <row r="29" spans="2:8" x14ac:dyDescent="0.2">
      <c r="B29" t="s">
        <v>28</v>
      </c>
      <c r="C29" s="19">
        <v>113500.6</v>
      </c>
      <c r="D29" s="18">
        <v>2214600.3199999998</v>
      </c>
      <c r="E29" s="21">
        <v>19.511793946463715</v>
      </c>
      <c r="F29" s="18">
        <v>6.89</v>
      </c>
      <c r="G29" s="24">
        <f t="shared" si="0"/>
        <v>782019.13399999996</v>
      </c>
      <c r="H29" s="24">
        <f t="shared" si="1"/>
        <v>15258596.204799999</v>
      </c>
    </row>
    <row r="30" spans="2:8" x14ac:dyDescent="0.2">
      <c r="B30" t="s">
        <v>29</v>
      </c>
      <c r="C30" s="19">
        <v>94634.400000000009</v>
      </c>
      <c r="D30" s="18">
        <v>1560388.96</v>
      </c>
      <c r="E30" s="21">
        <v>16.488602030551256</v>
      </c>
      <c r="F30" s="18">
        <v>6.82</v>
      </c>
      <c r="G30" s="24">
        <f t="shared" si="0"/>
        <v>645406.60800000012</v>
      </c>
      <c r="H30" s="24">
        <f t="shared" si="1"/>
        <v>10641852.7072</v>
      </c>
    </row>
    <row r="31" spans="2:8" x14ac:dyDescent="0.2">
      <c r="B31" t="s">
        <v>30</v>
      </c>
      <c r="C31" s="19">
        <v>98476.499999999985</v>
      </c>
      <c r="D31" s="18">
        <v>3052290.5</v>
      </c>
      <c r="E31" s="21">
        <v>30.995115585951982</v>
      </c>
      <c r="F31" s="18">
        <v>4.6500000000000004</v>
      </c>
      <c r="G31" s="24">
        <f t="shared" si="0"/>
        <v>457915.72499999998</v>
      </c>
      <c r="H31" s="24">
        <f t="shared" si="1"/>
        <v>14193150.825000001</v>
      </c>
    </row>
    <row r="32" spans="2:8" x14ac:dyDescent="0.2">
      <c r="B32" t="s">
        <v>31</v>
      </c>
      <c r="C32" s="19">
        <v>23695.200000000001</v>
      </c>
      <c r="D32" s="18">
        <v>298165.39</v>
      </c>
      <c r="E32" s="21">
        <v>12.583366673419089</v>
      </c>
      <c r="F32" s="18">
        <v>0.36</v>
      </c>
      <c r="G32" s="24">
        <f t="shared" si="0"/>
        <v>8530.2720000000008</v>
      </c>
      <c r="H32" s="24">
        <f t="shared" si="1"/>
        <v>107339.5404</v>
      </c>
    </row>
    <row r="33" spans="2:8" x14ac:dyDescent="0.2">
      <c r="B33" t="s">
        <v>32</v>
      </c>
      <c r="C33" s="19">
        <v>24227.899999999998</v>
      </c>
      <c r="D33" s="18">
        <v>713396.57</v>
      </c>
      <c r="E33" s="21">
        <v>29.445249897845049</v>
      </c>
      <c r="F33" s="18">
        <v>1.82</v>
      </c>
      <c r="G33" s="24">
        <f t="shared" si="0"/>
        <v>44094.777999999998</v>
      </c>
      <c r="H33" s="24">
        <f t="shared" si="1"/>
        <v>1298381.7574</v>
      </c>
    </row>
    <row r="34" spans="2:8" x14ac:dyDescent="0.2">
      <c r="B34" t="s">
        <v>33</v>
      </c>
      <c r="C34" s="19">
        <v>138960</v>
      </c>
      <c r="D34" s="18">
        <v>2420979.6800000002</v>
      </c>
      <c r="E34" s="21">
        <v>17.422133563615429</v>
      </c>
      <c r="F34" s="18">
        <v>6.41</v>
      </c>
      <c r="G34" s="24">
        <f t="shared" si="0"/>
        <v>890733.6</v>
      </c>
      <c r="H34" s="24">
        <f t="shared" si="1"/>
        <v>15518479.748800002</v>
      </c>
    </row>
    <row r="35" spans="2:8" x14ac:dyDescent="0.2">
      <c r="B35" t="s">
        <v>34</v>
      </c>
      <c r="C35" s="19">
        <v>40759.599999999999</v>
      </c>
      <c r="D35" s="18">
        <v>1493517.25</v>
      </c>
      <c r="E35" s="21">
        <v>36.642097812539866</v>
      </c>
      <c r="F35" s="18">
        <v>2.89</v>
      </c>
      <c r="G35" s="24">
        <f t="shared" si="0"/>
        <v>117795.24400000001</v>
      </c>
      <c r="H35" s="24">
        <f t="shared" si="1"/>
        <v>4316264.8525</v>
      </c>
    </row>
    <row r="36" spans="2:8" x14ac:dyDescent="0.2">
      <c r="B36" t="s">
        <v>35</v>
      </c>
      <c r="C36" s="19">
        <v>55436</v>
      </c>
      <c r="D36" s="18">
        <v>1364191.43</v>
      </c>
      <c r="E36" s="21">
        <v>24.608403023306153</v>
      </c>
      <c r="F36" s="18">
        <v>3.84</v>
      </c>
      <c r="G36" s="24">
        <f t="shared" si="0"/>
        <v>212874.23999999999</v>
      </c>
      <c r="H36" s="24">
        <f t="shared" si="1"/>
        <v>5238495.0911999997</v>
      </c>
    </row>
    <row r="37" spans="2:8" x14ac:dyDescent="0.2">
      <c r="B37" t="s">
        <v>36</v>
      </c>
      <c r="C37" s="19">
        <v>25780.9</v>
      </c>
      <c r="D37" s="18">
        <v>691671.13</v>
      </c>
      <c r="E37" s="21">
        <v>26.828820173073865</v>
      </c>
      <c r="F37" s="18">
        <v>1.1000000000000001</v>
      </c>
      <c r="G37" s="24">
        <f t="shared" si="0"/>
        <v>28358.990000000005</v>
      </c>
      <c r="H37" s="24">
        <f t="shared" si="1"/>
        <v>760838.24300000002</v>
      </c>
    </row>
    <row r="38" spans="2:8" x14ac:dyDescent="0.2">
      <c r="B38" t="s">
        <v>37</v>
      </c>
      <c r="C38" s="19">
        <v>34752.6</v>
      </c>
      <c r="D38" s="18">
        <v>885646.68</v>
      </c>
      <c r="E38" s="21">
        <v>25.484328654546712</v>
      </c>
      <c r="F38" s="18">
        <v>2.0699999999999998</v>
      </c>
      <c r="G38" s="24">
        <f t="shared" si="0"/>
        <v>71937.881999999998</v>
      </c>
      <c r="H38" s="24">
        <f t="shared" si="1"/>
        <v>1833288.6276</v>
      </c>
    </row>
    <row r="39" spans="2:8" x14ac:dyDescent="0.2">
      <c r="B39" t="s">
        <v>38</v>
      </c>
      <c r="C39" s="19">
        <v>48647</v>
      </c>
      <c r="D39" s="18">
        <v>1609784.64</v>
      </c>
      <c r="E39" s="21">
        <v>33.091139021933522</v>
      </c>
      <c r="F39" s="18">
        <v>2.08</v>
      </c>
      <c r="G39" s="24">
        <f t="shared" si="0"/>
        <v>101185.76000000001</v>
      </c>
      <c r="H39" s="24">
        <f t="shared" si="1"/>
        <v>3348352.0512000001</v>
      </c>
    </row>
    <row r="40" spans="2:8" x14ac:dyDescent="0.2">
      <c r="B40" t="s">
        <v>39</v>
      </c>
      <c r="C40" s="19">
        <v>104770.90000000001</v>
      </c>
      <c r="D40" s="18">
        <v>1260319.23</v>
      </c>
      <c r="E40" s="21">
        <v>12.029287044398778</v>
      </c>
      <c r="F40" s="18">
        <v>1.22</v>
      </c>
      <c r="G40" s="24">
        <f t="shared" si="0"/>
        <v>127820.49800000001</v>
      </c>
      <c r="H40" s="24">
        <f t="shared" si="1"/>
        <v>1537589.4605999999</v>
      </c>
    </row>
    <row r="41" spans="2:8" x14ac:dyDescent="0.2">
      <c r="B41" t="s">
        <v>40</v>
      </c>
      <c r="C41" s="19">
        <v>149557.29999999999</v>
      </c>
      <c r="D41" s="18">
        <v>2147428.02</v>
      </c>
      <c r="E41" s="21">
        <v>14.358563707689296</v>
      </c>
      <c r="F41" s="18">
        <v>1.31</v>
      </c>
      <c r="G41" s="24">
        <f t="shared" si="0"/>
        <v>195920.06299999999</v>
      </c>
      <c r="H41" s="24">
        <f t="shared" si="1"/>
        <v>2813130.7062000004</v>
      </c>
    </row>
    <row r="42" spans="2:8" x14ac:dyDescent="0.2">
      <c r="B42" t="s">
        <v>41</v>
      </c>
      <c r="C42" s="19">
        <v>64619.8</v>
      </c>
      <c r="D42" s="18">
        <v>942994.03</v>
      </c>
      <c r="E42" s="21">
        <v>14.59295804072436</v>
      </c>
      <c r="F42" s="18">
        <v>1.25</v>
      </c>
      <c r="G42" s="24">
        <f t="shared" si="0"/>
        <v>80774.75</v>
      </c>
      <c r="H42" s="24">
        <f t="shared" si="1"/>
        <v>1178742.5375000001</v>
      </c>
    </row>
    <row r="43" spans="2:8" x14ac:dyDescent="0.2">
      <c r="B43" t="s">
        <v>42</v>
      </c>
      <c r="C43" s="19">
        <v>281150</v>
      </c>
      <c r="D43" s="18">
        <v>3393910.31</v>
      </c>
      <c r="E43" s="21">
        <v>12.07152875689134</v>
      </c>
      <c r="F43" s="18">
        <v>5.43</v>
      </c>
      <c r="G43" s="24">
        <f t="shared" si="0"/>
        <v>1526644.5</v>
      </c>
      <c r="H43" s="24">
        <f t="shared" si="1"/>
        <v>18428932.9833</v>
      </c>
    </row>
    <row r="44" spans="2:8" x14ac:dyDescent="0.2">
      <c r="B44" t="s">
        <v>43</v>
      </c>
      <c r="C44" s="19">
        <v>90397.6</v>
      </c>
      <c r="D44" s="18">
        <v>1962041.9</v>
      </c>
      <c r="E44" s="21">
        <v>21.704579546359636</v>
      </c>
      <c r="F44" s="18">
        <v>2.4300000000000002</v>
      </c>
      <c r="G44" s="24">
        <f t="shared" si="0"/>
        <v>219666.16800000003</v>
      </c>
      <c r="H44" s="24">
        <f t="shared" si="1"/>
        <v>4767761.8169999998</v>
      </c>
    </row>
    <row r="45" spans="2:8" x14ac:dyDescent="0.2">
      <c r="B45" t="s">
        <v>44</v>
      </c>
      <c r="C45" s="19">
        <v>74165.2</v>
      </c>
      <c r="D45" s="18">
        <v>1894235.7</v>
      </c>
      <c r="E45" s="21">
        <v>25.540761704950569</v>
      </c>
      <c r="F45" s="18">
        <v>2.6</v>
      </c>
      <c r="G45" s="24">
        <f t="shared" si="0"/>
        <v>192829.52</v>
      </c>
      <c r="H45" s="24">
        <f t="shared" si="1"/>
        <v>4925012.82</v>
      </c>
    </row>
    <row r="46" spans="2:8" x14ac:dyDescent="0.2">
      <c r="B46" t="s">
        <v>45</v>
      </c>
      <c r="C46" s="19">
        <v>248759.3</v>
      </c>
      <c r="D46" s="18">
        <v>4648338.03</v>
      </c>
      <c r="E46" s="21">
        <v>18.686087434721035</v>
      </c>
      <c r="F46" s="18">
        <v>4.1399999999999997</v>
      </c>
      <c r="G46" s="24">
        <f t="shared" si="0"/>
        <v>1029863.5019999999</v>
      </c>
      <c r="H46" s="24">
        <f t="shared" si="1"/>
        <v>19244119.444199998</v>
      </c>
    </row>
    <row r="47" spans="2:8" x14ac:dyDescent="0.2">
      <c r="B47" t="s">
        <v>47</v>
      </c>
      <c r="C47" s="20">
        <v>90096.61683858333</v>
      </c>
      <c r="D47" s="18">
        <v>1597922.83</v>
      </c>
      <c r="E47" s="21">
        <v>17.735658519374052</v>
      </c>
      <c r="F47" s="18">
        <v>0.54</v>
      </c>
      <c r="G47" s="24">
        <f t="shared" si="0"/>
        <v>48652.173092835001</v>
      </c>
      <c r="H47" s="24">
        <f t="shared" si="1"/>
        <v>862878.32820000011</v>
      </c>
    </row>
    <row r="48" spans="2:8" x14ac:dyDescent="0.2">
      <c r="B48" t="s">
        <v>46</v>
      </c>
      <c r="C48" s="20">
        <v>15868.983161416674</v>
      </c>
      <c r="D48" s="18">
        <v>179764.2</v>
      </c>
      <c r="E48" s="21">
        <v>11.328022606834242</v>
      </c>
      <c r="F48" s="18">
        <v>3.22</v>
      </c>
      <c r="G48" s="24">
        <f t="shared" si="0"/>
        <v>51098.125779761693</v>
      </c>
      <c r="H48" s="24">
        <f t="shared" si="1"/>
        <v>578840.72400000005</v>
      </c>
    </row>
    <row r="49" spans="2:8" x14ac:dyDescent="0.2">
      <c r="B49" t="s">
        <v>48</v>
      </c>
      <c r="C49" s="19">
        <v>9354.0999999999985</v>
      </c>
      <c r="D49" s="18">
        <v>200953.96</v>
      </c>
      <c r="E49" s="21">
        <v>21.482981794079603</v>
      </c>
      <c r="F49" s="18">
        <v>0.44</v>
      </c>
      <c r="G49" s="24">
        <f t="shared" si="0"/>
        <v>4115.8039999999992</v>
      </c>
      <c r="H49" s="24">
        <f t="shared" si="1"/>
        <v>88419.742400000003</v>
      </c>
    </row>
    <row r="50" spans="2:8" x14ac:dyDescent="0.2">
      <c r="B50" t="s">
        <v>49</v>
      </c>
      <c r="C50" s="19">
        <v>-70975.100000000006</v>
      </c>
      <c r="D50" s="18">
        <v>362554.72</v>
      </c>
      <c r="E50" s="22">
        <v>-5.1081959729538946</v>
      </c>
      <c r="F50" s="18">
        <v>0.77</v>
      </c>
      <c r="G50" s="24">
        <f t="shared" si="0"/>
        <v>-54650.827000000005</v>
      </c>
      <c r="H50" s="24">
        <f t="shared" si="1"/>
        <v>279167.13439999998</v>
      </c>
    </row>
    <row r="51" spans="2:8" x14ac:dyDescent="0.2">
      <c r="B51" t="s">
        <v>50</v>
      </c>
      <c r="C51" s="19">
        <v>32382.400000000001</v>
      </c>
      <c r="D51" s="18">
        <v>450803.52</v>
      </c>
      <c r="E51" s="21">
        <v>13.92125104995306</v>
      </c>
      <c r="F51" s="18">
        <v>0.9</v>
      </c>
      <c r="G51" s="24">
        <f t="shared" si="0"/>
        <v>29144.160000000003</v>
      </c>
      <c r="H51" s="24">
        <f t="shared" si="1"/>
        <v>405723.16800000001</v>
      </c>
    </row>
    <row r="52" spans="2:8" x14ac:dyDescent="0.2">
      <c r="B52" t="s">
        <v>51</v>
      </c>
      <c r="C52" s="19">
        <v>24770.799999999999</v>
      </c>
      <c r="D52" s="18">
        <v>1061046.6299999999</v>
      </c>
      <c r="E52" s="21">
        <v>42.834572561241458</v>
      </c>
      <c r="F52" s="18">
        <v>1.3</v>
      </c>
      <c r="G52" s="24">
        <f t="shared" si="0"/>
        <v>32202.04</v>
      </c>
      <c r="H52" s="24">
        <f t="shared" si="1"/>
        <v>1379360.6189999999</v>
      </c>
    </row>
    <row r="53" spans="2:8" x14ac:dyDescent="0.2">
      <c r="B53" t="s">
        <v>52</v>
      </c>
      <c r="C53" s="19">
        <v>88003</v>
      </c>
      <c r="D53" s="18">
        <v>1186969.96</v>
      </c>
      <c r="E53" s="21">
        <v>13.487835187436792</v>
      </c>
      <c r="F53" s="18">
        <v>0.98</v>
      </c>
      <c r="G53" s="24">
        <f t="shared" si="0"/>
        <v>86242.94</v>
      </c>
      <c r="H53" s="24">
        <f t="shared" si="1"/>
        <v>1163230.5607999999</v>
      </c>
    </row>
    <row r="54" spans="2:8" x14ac:dyDescent="0.2">
      <c r="B54" t="s">
        <v>53</v>
      </c>
      <c r="C54" s="19">
        <v>27200.6</v>
      </c>
      <c r="D54" s="18">
        <v>507763.19</v>
      </c>
      <c r="E54" s="21">
        <v>18.667352558399447</v>
      </c>
      <c r="F54" s="18">
        <v>1.39</v>
      </c>
      <c r="G54" s="24">
        <f t="shared" si="0"/>
        <v>37808.833999999995</v>
      </c>
      <c r="H54" s="24">
        <f t="shared" si="1"/>
        <v>705790.83409999998</v>
      </c>
    </row>
    <row r="55" spans="2:8" x14ac:dyDescent="0.2">
      <c r="B55" s="8" t="s">
        <v>54</v>
      </c>
      <c r="C55" s="27">
        <v>10033.1</v>
      </c>
      <c r="D55" s="28">
        <v>495159.34</v>
      </c>
      <c r="E55" s="29">
        <v>49.352576970228547</v>
      </c>
      <c r="F55" s="28">
        <v>0.91</v>
      </c>
      <c r="G55" s="30">
        <f t="shared" si="0"/>
        <v>9130.121000000001</v>
      </c>
      <c r="H55" s="30">
        <f t="shared" si="1"/>
        <v>450594.99940000003</v>
      </c>
    </row>
    <row r="56" spans="2:8" x14ac:dyDescent="0.2">
      <c r="C56" s="10"/>
      <c r="D56" s="10"/>
      <c r="E56" s="25" t="s">
        <v>74</v>
      </c>
      <c r="F56" s="25">
        <f>SUM(F5:F55)</f>
        <v>100.00999999999999</v>
      </c>
      <c r="G56" s="26">
        <f>SUM(G5:G55)</f>
        <v>9023174.191872593</v>
      </c>
      <c r="H56" s="26">
        <f>SUM(H5:H55)</f>
        <v>181275304.25480002</v>
      </c>
    </row>
    <row r="57" spans="2:8" x14ac:dyDescent="0.2">
      <c r="B57" s="9" t="s">
        <v>65</v>
      </c>
      <c r="G57" s="31" t="s">
        <v>75</v>
      </c>
      <c r="H57" s="31" t="s">
        <v>76</v>
      </c>
    </row>
    <row r="58" spans="2:8" x14ac:dyDescent="0.2">
      <c r="B58" t="s">
        <v>66</v>
      </c>
      <c r="F58" s="23">
        <v>42625</v>
      </c>
      <c r="G58" s="7">
        <v>8715.6</v>
      </c>
      <c r="H58" s="33">
        <f>G56</f>
        <v>9023174.191872593</v>
      </c>
    </row>
    <row r="59" spans="2:8" x14ac:dyDescent="0.2">
      <c r="B59" t="s">
        <v>72</v>
      </c>
      <c r="F59" s="23">
        <v>42521</v>
      </c>
      <c r="G59" s="7">
        <v>8160.1</v>
      </c>
      <c r="H59" s="33">
        <f>'31032016'!G56</f>
        <v>9269760.7478584591</v>
      </c>
    </row>
    <row r="60" spans="2:8" x14ac:dyDescent="0.2">
      <c r="B60" t="s">
        <v>73</v>
      </c>
      <c r="F60" t="s">
        <v>79</v>
      </c>
      <c r="G60" s="34">
        <f>G58/G59-1</f>
        <v>6.8075146137914988E-2</v>
      </c>
      <c r="H60" s="34">
        <f>H58/H59-1</f>
        <v>-2.6601178033945905E-2</v>
      </c>
    </row>
  </sheetData>
  <mergeCells count="2">
    <mergeCell ref="C2:H2"/>
    <mergeCell ref="C3:H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showGridLines="0" workbookViewId="0">
      <selection sqref="A1:XFD1048576"/>
    </sheetView>
  </sheetViews>
  <sheetFormatPr defaultRowHeight="12.75" x14ac:dyDescent="0.2"/>
  <cols>
    <col min="2" max="2" width="36.5703125" customWidth="1"/>
    <col min="3" max="3" width="24.140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86</v>
      </c>
      <c r="C1" s="36">
        <f>H56/G56</f>
        <v>19.152440846672366</v>
      </c>
    </row>
    <row r="2" spans="2:11" x14ac:dyDescent="0.2">
      <c r="B2" s="6"/>
      <c r="C2" s="90" t="s">
        <v>64</v>
      </c>
      <c r="D2" s="90"/>
      <c r="E2" s="90"/>
      <c r="F2" s="90"/>
      <c r="G2" s="90"/>
      <c r="H2" s="90"/>
    </row>
    <row r="3" spans="2:11" x14ac:dyDescent="0.2">
      <c r="C3" s="89" t="s">
        <v>80</v>
      </c>
      <c r="D3" s="89"/>
      <c r="E3" s="89"/>
      <c r="F3" s="89"/>
      <c r="G3" s="89"/>
      <c r="H3" s="89"/>
    </row>
    <row r="4" spans="2:11" ht="39" thickBot="1" x14ac:dyDescent="0.25">
      <c r="B4" s="3" t="s">
        <v>60</v>
      </c>
      <c r="C4" s="3" t="s">
        <v>82</v>
      </c>
      <c r="D4" s="3" t="s">
        <v>83</v>
      </c>
      <c r="E4" s="4" t="s">
        <v>58</v>
      </c>
      <c r="F4" s="3" t="s">
        <v>84</v>
      </c>
      <c r="G4" s="3" t="s">
        <v>0</v>
      </c>
      <c r="H4" s="3" t="s">
        <v>1</v>
      </c>
      <c r="J4" t="s">
        <v>56</v>
      </c>
      <c r="K4" t="s">
        <v>57</v>
      </c>
    </row>
    <row r="5" spans="2:11" ht="13.5" thickTop="1" x14ac:dyDescent="0.2">
      <c r="B5" t="s">
        <v>2</v>
      </c>
      <c r="C5" s="19">
        <v>6505.0999999999995</v>
      </c>
      <c r="D5" s="18">
        <v>251306.3</v>
      </c>
      <c r="E5" s="21">
        <f>ROUND(D5/C5,2)</f>
        <v>38.630000000000003</v>
      </c>
      <c r="F5" s="18">
        <v>0.42</v>
      </c>
      <c r="G5" s="24">
        <f>F5*C5</f>
        <v>2732.1419999999998</v>
      </c>
      <c r="H5" s="24">
        <f>F5*D5</f>
        <v>105548.64599999999</v>
      </c>
      <c r="I5" t="s">
        <v>77</v>
      </c>
      <c r="J5" s="32">
        <v>2873188838</v>
      </c>
      <c r="K5">
        <v>0.85025944332229897</v>
      </c>
    </row>
    <row r="6" spans="2:11" x14ac:dyDescent="0.2">
      <c r="B6" t="s">
        <v>4</v>
      </c>
      <c r="C6" s="19">
        <v>34663</v>
      </c>
      <c r="D6" s="18">
        <v>592395.75</v>
      </c>
      <c r="E6" s="21">
        <f t="shared" ref="E6:E55" si="0">ROUND(D6/C6,2)</f>
        <v>17.09</v>
      </c>
      <c r="F6" s="18">
        <v>0.78</v>
      </c>
      <c r="G6" s="24">
        <f t="shared" ref="G6:G55" si="1">F6*C6</f>
        <v>27037.14</v>
      </c>
      <c r="H6" s="24">
        <f t="shared" ref="H6:H55" si="2">F6*D6</f>
        <v>462068.685</v>
      </c>
      <c r="I6" t="s">
        <v>78</v>
      </c>
      <c r="J6" s="32">
        <v>506063234</v>
      </c>
      <c r="K6">
        <v>0.14974055667770103</v>
      </c>
    </row>
    <row r="7" spans="2:11" x14ac:dyDescent="0.2">
      <c r="B7" t="s">
        <v>6</v>
      </c>
      <c r="C7" s="19">
        <v>12723.6</v>
      </c>
      <c r="D7" s="18">
        <v>410035.74</v>
      </c>
      <c r="E7" s="21">
        <f t="shared" si="0"/>
        <v>32.229999999999997</v>
      </c>
      <c r="F7" s="18">
        <v>0.54</v>
      </c>
      <c r="G7" s="24">
        <f t="shared" si="1"/>
        <v>6870.7440000000006</v>
      </c>
      <c r="H7" s="24">
        <f t="shared" si="2"/>
        <v>221419.2996</v>
      </c>
    </row>
    <row r="8" spans="2:11" x14ac:dyDescent="0.2">
      <c r="B8" t="s">
        <v>7</v>
      </c>
      <c r="C8" s="19">
        <v>19562.400000000001</v>
      </c>
      <c r="D8" s="18">
        <v>870807.71</v>
      </c>
      <c r="E8" s="21">
        <f t="shared" si="0"/>
        <v>44.51</v>
      </c>
      <c r="F8" s="18">
        <v>1.44</v>
      </c>
      <c r="G8" s="24">
        <f t="shared" si="1"/>
        <v>28169.856</v>
      </c>
      <c r="H8" s="24">
        <f t="shared" si="2"/>
        <v>1253963.1024</v>
      </c>
    </row>
    <row r="9" spans="2:11" x14ac:dyDescent="0.2">
      <c r="B9" t="s">
        <v>8</v>
      </c>
      <c r="C9" s="19">
        <v>22866.300000000003</v>
      </c>
      <c r="D9" s="18">
        <v>420385.83</v>
      </c>
      <c r="E9" s="21">
        <f t="shared" si="0"/>
        <v>18.38</v>
      </c>
      <c r="F9" s="18">
        <v>0.66</v>
      </c>
      <c r="G9" s="24">
        <f t="shared" si="1"/>
        <v>15091.758000000003</v>
      </c>
      <c r="H9" s="24">
        <f t="shared" si="2"/>
        <v>277454.64780000004</v>
      </c>
    </row>
    <row r="10" spans="2:11" x14ac:dyDescent="0.2">
      <c r="B10" t="s">
        <v>9</v>
      </c>
      <c r="C10" s="19">
        <v>62041.900000000009</v>
      </c>
      <c r="D10" s="18">
        <v>1082414.69</v>
      </c>
      <c r="E10" s="21">
        <f t="shared" si="0"/>
        <v>17.45</v>
      </c>
      <c r="F10" s="18">
        <v>2.63</v>
      </c>
      <c r="G10" s="24">
        <f t="shared" si="1"/>
        <v>163170.19700000001</v>
      </c>
      <c r="H10" s="24">
        <f t="shared" si="2"/>
        <v>2846750.6346999998</v>
      </c>
    </row>
    <row r="11" spans="2:11" x14ac:dyDescent="0.2">
      <c r="B11" t="s">
        <v>10</v>
      </c>
      <c r="C11" s="19">
        <v>42677.600000000006</v>
      </c>
      <c r="D11" s="18">
        <v>769506.48</v>
      </c>
      <c r="E11" s="21">
        <f t="shared" si="0"/>
        <v>18.03</v>
      </c>
      <c r="F11" s="18">
        <v>1.21</v>
      </c>
      <c r="G11" s="24">
        <f t="shared" si="1"/>
        <v>51639.896000000008</v>
      </c>
      <c r="H11" s="24">
        <f t="shared" si="2"/>
        <v>931102.84080000001</v>
      </c>
    </row>
    <row r="12" spans="2:11" x14ac:dyDescent="0.2">
      <c r="B12" t="s">
        <v>11</v>
      </c>
      <c r="C12" s="19">
        <v>-55964.400000000009</v>
      </c>
      <c r="D12" s="18">
        <v>369587.20000000001</v>
      </c>
      <c r="E12" s="21">
        <f t="shared" si="0"/>
        <v>-6.6</v>
      </c>
      <c r="F12" s="18">
        <v>0.51</v>
      </c>
      <c r="G12" s="24">
        <f t="shared" si="1"/>
        <v>-28541.844000000005</v>
      </c>
      <c r="H12" s="24">
        <f t="shared" si="2"/>
        <v>188489.47200000001</v>
      </c>
    </row>
    <row r="13" spans="2:11" x14ac:dyDescent="0.2">
      <c r="B13" t="s">
        <v>12</v>
      </c>
      <c r="C13" s="19">
        <v>-5556.4</v>
      </c>
      <c r="D13" s="18">
        <v>307418.56</v>
      </c>
      <c r="E13" s="21">
        <f t="shared" si="0"/>
        <v>-55.33</v>
      </c>
      <c r="F13" s="18">
        <v>0.39</v>
      </c>
      <c r="G13" s="24">
        <f t="shared" si="1"/>
        <v>-2166.9960000000001</v>
      </c>
      <c r="H13" s="24">
        <f t="shared" si="2"/>
        <v>119893.2384</v>
      </c>
    </row>
    <row r="14" spans="2:11" x14ac:dyDescent="0.2">
      <c r="B14" t="s">
        <v>13</v>
      </c>
      <c r="C14" s="19">
        <v>79633.600000000006</v>
      </c>
      <c r="D14" s="18">
        <v>907976.89</v>
      </c>
      <c r="E14" s="21">
        <f t="shared" si="0"/>
        <v>11.4</v>
      </c>
      <c r="F14" s="18">
        <v>1.1100000000000001</v>
      </c>
      <c r="G14" s="24">
        <f t="shared" si="1"/>
        <v>88393.296000000017</v>
      </c>
      <c r="H14" s="24">
        <f t="shared" si="2"/>
        <v>1007854.3479000001</v>
      </c>
    </row>
    <row r="15" spans="2:11" x14ac:dyDescent="0.2">
      <c r="B15" t="s">
        <v>14</v>
      </c>
      <c r="C15" s="19">
        <v>58842</v>
      </c>
      <c r="D15" s="18">
        <v>1318842.23</v>
      </c>
      <c r="E15" s="21">
        <f t="shared" si="0"/>
        <v>22.41</v>
      </c>
      <c r="F15" s="18">
        <v>1.41</v>
      </c>
      <c r="G15" s="24">
        <f t="shared" si="1"/>
        <v>82967.22</v>
      </c>
      <c r="H15" s="24">
        <f t="shared" si="2"/>
        <v>1859567.5443</v>
      </c>
    </row>
    <row r="16" spans="2:11" x14ac:dyDescent="0.2">
      <c r="B16" t="s">
        <v>15</v>
      </c>
      <c r="C16" s="19">
        <v>28138</v>
      </c>
      <c r="D16" s="18">
        <v>674170.31</v>
      </c>
      <c r="E16" s="21">
        <f t="shared" si="0"/>
        <v>23.96</v>
      </c>
      <c r="F16" s="18">
        <v>0.66</v>
      </c>
      <c r="G16" s="24">
        <f t="shared" si="1"/>
        <v>18571.080000000002</v>
      </c>
      <c r="H16" s="24">
        <f t="shared" si="2"/>
        <v>444952.40460000007</v>
      </c>
    </row>
    <row r="17" spans="2:8" x14ac:dyDescent="0.2">
      <c r="B17" t="s">
        <v>16</v>
      </c>
      <c r="C17" s="19">
        <v>17938</v>
      </c>
      <c r="D17" s="18">
        <v>656987.43999999994</v>
      </c>
      <c r="E17" s="21">
        <f t="shared" si="0"/>
        <v>36.630000000000003</v>
      </c>
      <c r="F17" s="18">
        <v>0.62</v>
      </c>
      <c r="G17" s="24">
        <f t="shared" si="1"/>
        <v>11121.56</v>
      </c>
      <c r="H17" s="24">
        <f t="shared" si="2"/>
        <v>407332.21279999998</v>
      </c>
    </row>
    <row r="18" spans="2:8" x14ac:dyDescent="0.2">
      <c r="B18" t="s">
        <v>17</v>
      </c>
      <c r="C18" s="19">
        <v>10539.8</v>
      </c>
      <c r="D18" s="18">
        <v>465288.56</v>
      </c>
      <c r="E18" s="21">
        <f t="shared" si="0"/>
        <v>44.15</v>
      </c>
      <c r="F18" s="18">
        <v>0.95</v>
      </c>
      <c r="G18" s="24">
        <f t="shared" si="1"/>
        <v>10012.81</v>
      </c>
      <c r="H18" s="24">
        <f t="shared" si="2"/>
        <v>442024.13199999998</v>
      </c>
    </row>
    <row r="19" spans="2:8" x14ac:dyDescent="0.2">
      <c r="B19" t="s">
        <v>18</v>
      </c>
      <c r="C19" s="18">
        <v>116315.90000000001</v>
      </c>
      <c r="D19" s="18">
        <v>1931860.05</v>
      </c>
      <c r="E19" s="21">
        <f t="shared" si="0"/>
        <v>16.61</v>
      </c>
      <c r="F19" s="18">
        <v>1.29</v>
      </c>
      <c r="G19" s="24">
        <f t="shared" si="1"/>
        <v>150047.51100000003</v>
      </c>
      <c r="H19" s="24">
        <f t="shared" si="2"/>
        <v>2492099.4645000002</v>
      </c>
    </row>
    <row r="20" spans="2:8" x14ac:dyDescent="0.2">
      <c r="B20" t="s">
        <v>19</v>
      </c>
      <c r="C20" s="19">
        <v>11642</v>
      </c>
      <c r="D20" s="18">
        <v>524669.81000000006</v>
      </c>
      <c r="E20" s="21">
        <f t="shared" si="0"/>
        <v>45.07</v>
      </c>
      <c r="F20" s="18">
        <v>1.32</v>
      </c>
      <c r="G20" s="24">
        <f t="shared" si="1"/>
        <v>15367.44</v>
      </c>
      <c r="H20" s="24">
        <f t="shared" si="2"/>
        <v>692564.1492000001</v>
      </c>
    </row>
    <row r="21" spans="2:8" x14ac:dyDescent="0.2">
      <c r="B21" t="s">
        <v>20</v>
      </c>
      <c r="C21" s="19">
        <v>14600.1</v>
      </c>
      <c r="D21" s="18">
        <v>606922.14</v>
      </c>
      <c r="E21" s="21">
        <f t="shared" si="0"/>
        <v>41.57</v>
      </c>
      <c r="F21" s="18">
        <v>0.95</v>
      </c>
      <c r="G21" s="24">
        <f t="shared" si="1"/>
        <v>13870.094999999999</v>
      </c>
      <c r="H21" s="24">
        <f t="shared" si="2"/>
        <v>576576.03299999994</v>
      </c>
    </row>
    <row r="22" spans="2:8" x14ac:dyDescent="0.2">
      <c r="B22" t="s">
        <v>21</v>
      </c>
      <c r="C22" s="19">
        <v>36940.800000000003</v>
      </c>
      <c r="D22" s="18">
        <v>538468.66</v>
      </c>
      <c r="E22" s="21">
        <f t="shared" si="0"/>
        <v>14.58</v>
      </c>
      <c r="F22" s="18">
        <v>0.66</v>
      </c>
      <c r="G22" s="24">
        <f t="shared" si="1"/>
        <v>24380.928000000004</v>
      </c>
      <c r="H22" s="24">
        <f t="shared" si="2"/>
        <v>355389.31560000003</v>
      </c>
    </row>
    <row r="23" spans="2:8" x14ac:dyDescent="0.2">
      <c r="B23" t="s">
        <v>22</v>
      </c>
      <c r="C23" s="19">
        <v>38375</v>
      </c>
      <c r="D23" s="18">
        <v>397080.92</v>
      </c>
      <c r="E23" s="21">
        <f t="shared" si="0"/>
        <v>10.35</v>
      </c>
      <c r="F23" s="18">
        <v>0.93</v>
      </c>
      <c r="G23" s="24">
        <f t="shared" si="1"/>
        <v>35688.75</v>
      </c>
      <c r="H23" s="24">
        <f t="shared" si="2"/>
        <v>369285.25560000003</v>
      </c>
    </row>
    <row r="24" spans="2:8" x14ac:dyDescent="0.2">
      <c r="B24" t="s">
        <v>23</v>
      </c>
      <c r="C24" s="19">
        <v>76055.62</v>
      </c>
      <c r="D24" s="18">
        <v>1129418.96</v>
      </c>
      <c r="E24" s="21">
        <f t="shared" si="0"/>
        <v>14.85</v>
      </c>
      <c r="F24" s="18">
        <v>1.5</v>
      </c>
      <c r="G24" s="24">
        <f t="shared" si="1"/>
        <v>114083.43</v>
      </c>
      <c r="H24" s="24">
        <f t="shared" si="2"/>
        <v>1694128.44</v>
      </c>
    </row>
    <row r="25" spans="2:8" x14ac:dyDescent="0.2">
      <c r="B25" t="s">
        <v>24</v>
      </c>
      <c r="C25" s="19">
        <v>134253</v>
      </c>
      <c r="D25" s="18">
        <v>3027918.76</v>
      </c>
      <c r="E25" s="21">
        <f t="shared" si="0"/>
        <v>22.55</v>
      </c>
      <c r="F25" s="18">
        <v>7.98</v>
      </c>
      <c r="G25" s="24">
        <f t="shared" si="1"/>
        <v>1071338.94</v>
      </c>
      <c r="H25" s="24">
        <f t="shared" si="2"/>
        <v>24162791.704799999</v>
      </c>
    </row>
    <row r="26" spans="2:8" x14ac:dyDescent="0.2">
      <c r="B26" t="s">
        <v>25</v>
      </c>
      <c r="C26" s="19">
        <v>35177.800000000003</v>
      </c>
      <c r="D26" s="18">
        <v>640275.73</v>
      </c>
      <c r="E26" s="21">
        <f t="shared" si="0"/>
        <v>18.2</v>
      </c>
      <c r="F26" s="18">
        <v>1.34</v>
      </c>
      <c r="G26" s="24">
        <f t="shared" si="1"/>
        <v>47138.252000000008</v>
      </c>
      <c r="H26" s="24">
        <f t="shared" si="2"/>
        <v>857969.47820000001</v>
      </c>
    </row>
    <row r="27" spans="2:8" x14ac:dyDescent="0.2">
      <c r="B27" t="s">
        <v>26</v>
      </c>
      <c r="C27" s="19">
        <v>11306</v>
      </c>
      <c r="D27" s="18">
        <v>365294.49</v>
      </c>
      <c r="E27" s="21">
        <f t="shared" si="0"/>
        <v>32.31</v>
      </c>
      <c r="F27" s="18">
        <v>0.74</v>
      </c>
      <c r="G27" s="24">
        <f t="shared" si="1"/>
        <v>8366.44</v>
      </c>
      <c r="H27" s="24">
        <f t="shared" si="2"/>
        <v>270317.92259999999</v>
      </c>
    </row>
    <row r="28" spans="2:8" x14ac:dyDescent="0.2">
      <c r="B28" t="s">
        <v>27</v>
      </c>
      <c r="C28" s="19">
        <v>43544.4</v>
      </c>
      <c r="D28" s="18">
        <v>1797321.91</v>
      </c>
      <c r="E28" s="21">
        <f t="shared" si="0"/>
        <v>41.28</v>
      </c>
      <c r="F28" s="18">
        <v>1.99</v>
      </c>
      <c r="G28" s="24">
        <f t="shared" si="1"/>
        <v>86653.356</v>
      </c>
      <c r="H28" s="24">
        <f t="shared" si="2"/>
        <v>3576670.6009</v>
      </c>
    </row>
    <row r="29" spans="2:8" x14ac:dyDescent="0.2">
      <c r="B29" t="s">
        <v>28</v>
      </c>
      <c r="C29" s="19">
        <v>115576.9</v>
      </c>
      <c r="D29" s="18">
        <v>2025113.64</v>
      </c>
      <c r="E29" s="21">
        <f t="shared" si="0"/>
        <v>17.52</v>
      </c>
      <c r="F29" s="18">
        <v>6.61</v>
      </c>
      <c r="G29" s="24">
        <f t="shared" si="1"/>
        <v>763963.30900000001</v>
      </c>
      <c r="H29" s="24">
        <f t="shared" si="2"/>
        <v>13386001.160399999</v>
      </c>
    </row>
    <row r="30" spans="2:8" x14ac:dyDescent="0.2">
      <c r="B30" t="s">
        <v>29</v>
      </c>
      <c r="C30" s="19">
        <v>90238.6</v>
      </c>
      <c r="D30" s="18">
        <v>1539925.1</v>
      </c>
      <c r="E30" s="21">
        <f t="shared" si="0"/>
        <v>17.07</v>
      </c>
      <c r="F30" s="18">
        <v>5.0999999999999996</v>
      </c>
      <c r="G30" s="24">
        <f t="shared" si="1"/>
        <v>460216.86</v>
      </c>
      <c r="H30" s="24">
        <f t="shared" si="2"/>
        <v>7853618.0099999998</v>
      </c>
    </row>
    <row r="31" spans="2:8" x14ac:dyDescent="0.2">
      <c r="B31" t="s">
        <v>30</v>
      </c>
      <c r="C31" s="19">
        <v>99164.3</v>
      </c>
      <c r="D31" s="18">
        <v>2853812.13</v>
      </c>
      <c r="E31" s="21">
        <f t="shared" si="0"/>
        <v>28.78</v>
      </c>
      <c r="F31" s="18">
        <v>6.51</v>
      </c>
      <c r="G31" s="24">
        <f t="shared" si="1"/>
        <v>645559.59299999999</v>
      </c>
      <c r="H31" s="24">
        <f t="shared" si="2"/>
        <v>18578316.9663</v>
      </c>
    </row>
    <row r="32" spans="2:8" x14ac:dyDescent="0.2">
      <c r="B32" t="s">
        <v>31</v>
      </c>
      <c r="C32" s="19">
        <v>16517.2</v>
      </c>
      <c r="D32" s="18">
        <v>277301.82</v>
      </c>
      <c r="E32" s="21">
        <f t="shared" si="0"/>
        <v>16.79</v>
      </c>
      <c r="F32" s="18">
        <v>0.32</v>
      </c>
      <c r="G32" s="24">
        <f t="shared" si="1"/>
        <v>5285.5039999999999</v>
      </c>
      <c r="H32" s="24">
        <f t="shared" si="2"/>
        <v>88736.582399999999</v>
      </c>
    </row>
    <row r="33" spans="2:8" x14ac:dyDescent="0.2">
      <c r="B33" t="s">
        <v>32</v>
      </c>
      <c r="C33" s="19">
        <v>25670.1</v>
      </c>
      <c r="D33" s="18">
        <v>650841.18999999994</v>
      </c>
      <c r="E33" s="21">
        <f t="shared" si="0"/>
        <v>25.35</v>
      </c>
      <c r="F33" s="18">
        <v>1.8</v>
      </c>
      <c r="G33" s="24">
        <f t="shared" si="1"/>
        <v>46206.18</v>
      </c>
      <c r="H33" s="24">
        <f t="shared" si="2"/>
        <v>1171514.142</v>
      </c>
    </row>
    <row r="34" spans="2:8" x14ac:dyDescent="0.2">
      <c r="B34" t="s">
        <v>33</v>
      </c>
      <c r="C34" s="19">
        <v>141040</v>
      </c>
      <c r="D34" s="18">
        <v>2274262.34</v>
      </c>
      <c r="E34" s="21">
        <f t="shared" si="0"/>
        <v>16.12</v>
      </c>
      <c r="F34" s="18">
        <v>6.44</v>
      </c>
      <c r="G34" s="24">
        <f t="shared" si="1"/>
        <v>908297.60000000009</v>
      </c>
      <c r="H34" s="24">
        <f t="shared" si="2"/>
        <v>14646249.469599999</v>
      </c>
    </row>
    <row r="35" spans="2:8" x14ac:dyDescent="0.2">
      <c r="B35" t="s">
        <v>34</v>
      </c>
      <c r="C35" s="19">
        <v>43238.7</v>
      </c>
      <c r="D35" s="18">
        <v>1343444.74</v>
      </c>
      <c r="E35" s="21">
        <f t="shared" si="0"/>
        <v>31.07</v>
      </c>
      <c r="F35" s="18">
        <v>2.98</v>
      </c>
      <c r="G35" s="24">
        <f t="shared" si="1"/>
        <v>128851.32599999999</v>
      </c>
      <c r="H35" s="24">
        <f t="shared" si="2"/>
        <v>4003465.3251999998</v>
      </c>
    </row>
    <row r="36" spans="2:8" x14ac:dyDescent="0.2">
      <c r="B36" t="s">
        <v>35</v>
      </c>
      <c r="C36" s="19">
        <v>58737.599999999991</v>
      </c>
      <c r="D36" s="18">
        <v>1282943.77</v>
      </c>
      <c r="E36" s="21">
        <f t="shared" si="0"/>
        <v>21.84</v>
      </c>
      <c r="F36" s="18">
        <v>3.75</v>
      </c>
      <c r="G36" s="24">
        <f t="shared" si="1"/>
        <v>220265.99999999997</v>
      </c>
      <c r="H36" s="24">
        <f t="shared" si="2"/>
        <v>4811039.1375000002</v>
      </c>
    </row>
    <row r="37" spans="2:8" x14ac:dyDescent="0.2">
      <c r="B37" t="s">
        <v>36</v>
      </c>
      <c r="C37" s="19">
        <v>28287.700000000004</v>
      </c>
      <c r="D37" s="18">
        <v>674043.46</v>
      </c>
      <c r="E37" s="21">
        <f t="shared" si="0"/>
        <v>23.83</v>
      </c>
      <c r="F37" s="18">
        <v>1.19</v>
      </c>
      <c r="G37" s="24">
        <f t="shared" si="1"/>
        <v>33662.363000000005</v>
      </c>
      <c r="H37" s="24">
        <f t="shared" si="2"/>
        <v>802111.71739999996</v>
      </c>
    </row>
    <row r="38" spans="2:8" x14ac:dyDescent="0.2">
      <c r="B38" t="s">
        <v>37</v>
      </c>
      <c r="C38" s="19">
        <v>37464.5</v>
      </c>
      <c r="D38" s="18">
        <v>725466.96</v>
      </c>
      <c r="E38" s="21">
        <f t="shared" si="0"/>
        <v>19.36</v>
      </c>
      <c r="F38" s="18">
        <v>1.82</v>
      </c>
      <c r="G38" s="24">
        <f t="shared" si="1"/>
        <v>68185.39</v>
      </c>
      <c r="H38" s="24">
        <f t="shared" si="2"/>
        <v>1320349.8672</v>
      </c>
    </row>
    <row r="39" spans="2:8" x14ac:dyDescent="0.2">
      <c r="B39" t="s">
        <v>38</v>
      </c>
      <c r="C39" s="19">
        <v>60371</v>
      </c>
      <c r="D39" s="18">
        <v>1559337.27</v>
      </c>
      <c r="E39" s="21">
        <f t="shared" si="0"/>
        <v>25.83</v>
      </c>
      <c r="F39" s="18">
        <v>2.31</v>
      </c>
      <c r="G39" s="24">
        <f t="shared" si="1"/>
        <v>139457.01</v>
      </c>
      <c r="H39" s="24">
        <f t="shared" si="2"/>
        <v>3602069.0937000001</v>
      </c>
    </row>
    <row r="40" spans="2:8" x14ac:dyDescent="0.2">
      <c r="B40" t="s">
        <v>39</v>
      </c>
      <c r="C40" s="19">
        <v>100438.59999999999</v>
      </c>
      <c r="D40" s="18">
        <v>1359264.81</v>
      </c>
      <c r="E40" s="21">
        <f t="shared" si="0"/>
        <v>13.53</v>
      </c>
      <c r="F40" s="18">
        <v>1.33</v>
      </c>
      <c r="G40" s="24">
        <f t="shared" si="1"/>
        <v>133583.33799999999</v>
      </c>
      <c r="H40" s="24">
        <f t="shared" si="2"/>
        <v>1807822.1973000001</v>
      </c>
    </row>
    <row r="41" spans="2:8" x14ac:dyDescent="0.2">
      <c r="B41" t="s">
        <v>40</v>
      </c>
      <c r="C41" s="19">
        <v>150886.29999999999</v>
      </c>
      <c r="D41" s="18">
        <v>2668671.2599999998</v>
      </c>
      <c r="E41" s="21">
        <f t="shared" si="0"/>
        <v>17.690000000000001</v>
      </c>
      <c r="F41" s="18">
        <v>1.71</v>
      </c>
      <c r="G41" s="24">
        <f t="shared" si="1"/>
        <v>258015.57299999997</v>
      </c>
      <c r="H41" s="24">
        <f t="shared" si="2"/>
        <v>4563427.8545999993</v>
      </c>
    </row>
    <row r="42" spans="2:8" x14ac:dyDescent="0.2">
      <c r="B42" t="s">
        <v>41</v>
      </c>
      <c r="C42" s="19">
        <v>68859.399999999994</v>
      </c>
      <c r="D42" s="18">
        <v>969021.19</v>
      </c>
      <c r="E42" s="21">
        <f t="shared" si="0"/>
        <v>14.07</v>
      </c>
      <c r="F42" s="18">
        <v>1.39</v>
      </c>
      <c r="G42" s="24">
        <f t="shared" si="1"/>
        <v>95714.565999999992</v>
      </c>
      <c r="H42" s="24">
        <f t="shared" si="2"/>
        <v>1346939.4540999997</v>
      </c>
    </row>
    <row r="43" spans="2:8" x14ac:dyDescent="0.2">
      <c r="B43" t="s">
        <v>42</v>
      </c>
      <c r="C43" s="19">
        <v>286120</v>
      </c>
      <c r="D43" s="18">
        <v>3372850.92</v>
      </c>
      <c r="E43" s="21">
        <f t="shared" si="0"/>
        <v>11.79</v>
      </c>
      <c r="F43" s="18">
        <v>5.41</v>
      </c>
      <c r="G43" s="24">
        <f t="shared" si="1"/>
        <v>1547909.2</v>
      </c>
      <c r="H43" s="24">
        <f t="shared" si="2"/>
        <v>18247123.477200001</v>
      </c>
    </row>
    <row r="44" spans="2:8" x14ac:dyDescent="0.2">
      <c r="B44" t="s">
        <v>43</v>
      </c>
      <c r="C44" s="19">
        <v>38696.400000000001</v>
      </c>
      <c r="D44" s="18">
        <v>2063540.21</v>
      </c>
      <c r="E44" s="21">
        <f t="shared" si="0"/>
        <v>53.33</v>
      </c>
      <c r="F44" s="18">
        <v>2.65</v>
      </c>
      <c r="G44" s="24">
        <f t="shared" si="1"/>
        <v>102545.46</v>
      </c>
      <c r="H44" s="24">
        <f t="shared" si="2"/>
        <v>5468381.5564999999</v>
      </c>
    </row>
    <row r="45" spans="2:8" x14ac:dyDescent="0.2">
      <c r="B45" t="s">
        <v>44</v>
      </c>
      <c r="C45" s="19">
        <v>82745.799999999988</v>
      </c>
      <c r="D45" s="18">
        <v>1645448.61</v>
      </c>
      <c r="E45" s="21">
        <f t="shared" si="0"/>
        <v>19.89</v>
      </c>
      <c r="F45" s="18">
        <v>2.54</v>
      </c>
      <c r="G45" s="24">
        <f t="shared" si="1"/>
        <v>210174.33199999997</v>
      </c>
      <c r="H45" s="24">
        <f t="shared" si="2"/>
        <v>4179439.4694000003</v>
      </c>
    </row>
    <row r="46" spans="2:8" x14ac:dyDescent="0.2">
      <c r="B46" t="s">
        <v>45</v>
      </c>
      <c r="C46" s="19">
        <v>253538.3</v>
      </c>
      <c r="D46" s="18">
        <v>4336074.47</v>
      </c>
      <c r="E46" s="21">
        <f t="shared" si="0"/>
        <v>17.100000000000001</v>
      </c>
      <c r="F46" s="18">
        <v>4</v>
      </c>
      <c r="G46" s="24">
        <f t="shared" si="1"/>
        <v>1014153.2</v>
      </c>
      <c r="H46" s="24">
        <f t="shared" si="2"/>
        <v>17344297.879999999</v>
      </c>
    </row>
    <row r="47" spans="2:8" x14ac:dyDescent="0.2">
      <c r="B47" t="s">
        <v>47</v>
      </c>
      <c r="C47" s="20">
        <v>100771.55885933823</v>
      </c>
      <c r="D47" s="18">
        <v>1358429.29</v>
      </c>
      <c r="E47" s="21">
        <f t="shared" si="0"/>
        <v>13.48</v>
      </c>
      <c r="F47" s="18">
        <v>2.93</v>
      </c>
      <c r="G47" s="24">
        <f t="shared" si="1"/>
        <v>295260.66745786101</v>
      </c>
      <c r="H47" s="24">
        <f t="shared" si="2"/>
        <v>3980197.8197000003</v>
      </c>
    </row>
    <row r="48" spans="2:8" x14ac:dyDescent="0.2">
      <c r="B48" t="s">
        <v>46</v>
      </c>
      <c r="C48" s="20">
        <v>17747.041140661779</v>
      </c>
      <c r="D48" s="18">
        <v>155792.20000000001</v>
      </c>
      <c r="E48" s="21">
        <f t="shared" si="0"/>
        <v>8.7799999999999994</v>
      </c>
      <c r="F48" s="18">
        <v>0.5</v>
      </c>
      <c r="G48" s="24">
        <f t="shared" si="1"/>
        <v>8873.5205703308893</v>
      </c>
      <c r="H48" s="24">
        <f t="shared" si="2"/>
        <v>77896.100000000006</v>
      </c>
    </row>
    <row r="49" spans="2:8" x14ac:dyDescent="0.2">
      <c r="B49" t="s">
        <v>48</v>
      </c>
      <c r="C49" s="19">
        <v>10094.4</v>
      </c>
      <c r="D49" s="18">
        <v>209608.78</v>
      </c>
      <c r="E49" s="21">
        <f t="shared" si="0"/>
        <v>20.76</v>
      </c>
      <c r="F49" s="18">
        <v>0.44</v>
      </c>
      <c r="G49" s="24">
        <f t="shared" si="1"/>
        <v>4441.5360000000001</v>
      </c>
      <c r="H49" s="24">
        <f t="shared" si="2"/>
        <v>92227.863200000007</v>
      </c>
    </row>
    <row r="50" spans="2:8" x14ac:dyDescent="0.2">
      <c r="B50" t="s">
        <v>49</v>
      </c>
      <c r="C50" s="19">
        <v>-86764.400000000009</v>
      </c>
      <c r="D50" s="18">
        <v>408760.3</v>
      </c>
      <c r="E50" s="21">
        <f t="shared" si="0"/>
        <v>-4.71</v>
      </c>
      <c r="F50" s="18">
        <v>0.92</v>
      </c>
      <c r="G50" s="24">
        <f t="shared" si="1"/>
        <v>-79823.248000000007</v>
      </c>
      <c r="H50" s="24">
        <f t="shared" si="2"/>
        <v>376059.47600000002</v>
      </c>
    </row>
    <row r="51" spans="2:8" x14ac:dyDescent="0.2">
      <c r="B51" t="s">
        <v>50</v>
      </c>
      <c r="C51" s="19">
        <v>30894.699999999997</v>
      </c>
      <c r="D51" s="18">
        <v>471184.72</v>
      </c>
      <c r="E51" s="21">
        <f t="shared" si="0"/>
        <v>15.25</v>
      </c>
      <c r="F51" s="18">
        <v>1</v>
      </c>
      <c r="G51" s="24">
        <f t="shared" si="1"/>
        <v>30894.699999999997</v>
      </c>
      <c r="H51" s="24">
        <f t="shared" si="2"/>
        <v>471184.72</v>
      </c>
    </row>
    <row r="52" spans="2:8" x14ac:dyDescent="0.2">
      <c r="B52" t="s">
        <v>51</v>
      </c>
      <c r="C52" s="19">
        <v>26642.1</v>
      </c>
      <c r="D52" s="18">
        <v>923564.01</v>
      </c>
      <c r="E52" s="21">
        <f t="shared" si="0"/>
        <v>34.67</v>
      </c>
      <c r="F52" s="18">
        <v>1.24</v>
      </c>
      <c r="G52" s="24">
        <f t="shared" si="1"/>
        <v>33036.203999999998</v>
      </c>
      <c r="H52" s="24">
        <f t="shared" si="2"/>
        <v>1145219.3724</v>
      </c>
    </row>
    <row r="53" spans="2:8" x14ac:dyDescent="0.2">
      <c r="B53" t="s">
        <v>52</v>
      </c>
      <c r="C53" s="19">
        <v>86366</v>
      </c>
      <c r="D53" s="18">
        <v>1145681.19</v>
      </c>
      <c r="E53" s="21">
        <f t="shared" si="0"/>
        <v>13.27</v>
      </c>
      <c r="F53" s="18">
        <v>0.99</v>
      </c>
      <c r="G53" s="24">
        <f t="shared" si="1"/>
        <v>85502.34</v>
      </c>
      <c r="H53" s="24">
        <f t="shared" si="2"/>
        <v>1134224.3780999999</v>
      </c>
    </row>
    <row r="54" spans="2:8" x14ac:dyDescent="0.2">
      <c r="B54" t="s">
        <v>53</v>
      </c>
      <c r="C54" s="19">
        <v>29111.9</v>
      </c>
      <c r="D54" s="18">
        <v>510331.55</v>
      </c>
      <c r="E54" s="21">
        <f t="shared" si="0"/>
        <v>17.53</v>
      </c>
      <c r="F54" s="18">
        <v>1.28</v>
      </c>
      <c r="G54" s="24">
        <f t="shared" si="1"/>
        <v>37263.232000000004</v>
      </c>
      <c r="H54" s="24">
        <f t="shared" si="2"/>
        <v>653224.38399999996</v>
      </c>
    </row>
    <row r="55" spans="2:8" x14ac:dyDescent="0.2">
      <c r="B55" t="s">
        <v>54</v>
      </c>
      <c r="C55" s="27">
        <v>9953.9000000000015</v>
      </c>
      <c r="D55" s="28">
        <v>424326.24</v>
      </c>
      <c r="E55" s="28">
        <f t="shared" si="0"/>
        <v>42.63</v>
      </c>
      <c r="F55" s="28">
        <v>0.82</v>
      </c>
      <c r="G55" s="30">
        <f t="shared" si="1"/>
        <v>8162.1980000000003</v>
      </c>
      <c r="H55" s="30">
        <f t="shared" si="2"/>
        <v>347947.51679999998</v>
      </c>
    </row>
    <row r="56" spans="2:8" x14ac:dyDescent="0.2">
      <c r="C56" s="10"/>
      <c r="D56" s="10"/>
      <c r="E56" s="25" t="s">
        <v>74</v>
      </c>
      <c r="F56" s="38">
        <f>SUM(F5:F55)</f>
        <v>100.00999999999998</v>
      </c>
      <c r="G56" s="26">
        <f>SUM(G5:G55)</f>
        <v>9247661.9550281931</v>
      </c>
      <c r="H56" s="26">
        <f>SUM(H5:H55)</f>
        <v>177115298.56369999</v>
      </c>
    </row>
    <row r="57" spans="2:8" x14ac:dyDescent="0.2">
      <c r="B57" s="9" t="s">
        <v>65</v>
      </c>
      <c r="G57" s="31" t="s">
        <v>75</v>
      </c>
      <c r="H57" s="31" t="s">
        <v>76</v>
      </c>
    </row>
    <row r="58" spans="2:8" x14ac:dyDescent="0.2">
      <c r="B58" t="s">
        <v>66</v>
      </c>
      <c r="F58" s="23">
        <v>42717</v>
      </c>
      <c r="G58" s="17">
        <v>8221.7999999999993</v>
      </c>
      <c r="H58" s="33">
        <f>G56</f>
        <v>9247661.9550281931</v>
      </c>
    </row>
    <row r="59" spans="2:8" x14ac:dyDescent="0.2">
      <c r="B59" t="s">
        <v>87</v>
      </c>
      <c r="F59" s="23">
        <v>42625</v>
      </c>
      <c r="G59" s="17">
        <v>8715.6</v>
      </c>
      <c r="H59" s="33">
        <f>'30062016'!G56</f>
        <v>9023174.191872593</v>
      </c>
    </row>
    <row r="60" spans="2:8" x14ac:dyDescent="0.2">
      <c r="B60" t="s">
        <v>85</v>
      </c>
      <c r="F60" t="s">
        <v>79</v>
      </c>
      <c r="G60" s="34">
        <f>G58/G59-1</f>
        <v>-5.6657028775987994E-2</v>
      </c>
      <c r="H60" s="34">
        <f>H58/H59-1</f>
        <v>2.4879023543378009E-2</v>
      </c>
    </row>
    <row r="61" spans="2:8" x14ac:dyDescent="0.2">
      <c r="B61" t="s">
        <v>88</v>
      </c>
    </row>
    <row r="62" spans="2:8" x14ac:dyDescent="0.2">
      <c r="B62" t="s">
        <v>89</v>
      </c>
    </row>
    <row r="63" spans="2:8" x14ac:dyDescent="0.2">
      <c r="B63" t="s">
        <v>90</v>
      </c>
    </row>
  </sheetData>
  <mergeCells count="2">
    <mergeCell ref="C2:H2"/>
    <mergeCell ref="C3:H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topLeftCell="A40" workbookViewId="0">
      <selection activeCell="I4" sqref="I4"/>
    </sheetView>
  </sheetViews>
  <sheetFormatPr defaultRowHeight="12.75" x14ac:dyDescent="0.2"/>
  <cols>
    <col min="1" max="1" width="2.140625" customWidth="1"/>
    <col min="2" max="2" width="36.5703125" customWidth="1"/>
    <col min="3" max="3" width="18.28515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39.28515625" customWidth="1"/>
    <col min="10" max="10" width="17.140625" bestFit="1" customWidth="1"/>
  </cols>
  <sheetData>
    <row r="1" spans="2:11" x14ac:dyDescent="0.2">
      <c r="B1" s="35" t="s">
        <v>95</v>
      </c>
      <c r="C1" s="42">
        <f>H56/G56</f>
        <v>20.798341899332041</v>
      </c>
    </row>
    <row r="2" spans="2:11" x14ac:dyDescent="0.2">
      <c r="B2" s="6"/>
      <c r="C2" s="90" t="s">
        <v>64</v>
      </c>
      <c r="D2" s="90"/>
      <c r="E2" s="90"/>
      <c r="F2" s="90"/>
      <c r="G2" s="90"/>
      <c r="H2" s="90"/>
    </row>
    <row r="3" spans="2:11" x14ac:dyDescent="0.2">
      <c r="C3" s="89" t="s">
        <v>80</v>
      </c>
      <c r="D3" s="89"/>
      <c r="E3" s="89"/>
      <c r="F3" s="89"/>
      <c r="G3" s="89"/>
      <c r="H3" s="89"/>
    </row>
    <row r="4" spans="2:11" ht="39" thickBot="1" x14ac:dyDescent="0.25">
      <c r="B4" s="3" t="s">
        <v>60</v>
      </c>
      <c r="C4" s="3" t="s">
        <v>91</v>
      </c>
      <c r="D4" s="3" t="s">
        <v>96</v>
      </c>
      <c r="E4" s="4" t="s">
        <v>58</v>
      </c>
      <c r="F4" s="3" t="s">
        <v>92</v>
      </c>
      <c r="G4" s="3" t="s">
        <v>0</v>
      </c>
      <c r="H4" s="3" t="s">
        <v>1</v>
      </c>
      <c r="J4" t="s">
        <v>56</v>
      </c>
      <c r="K4" t="s">
        <v>57</v>
      </c>
    </row>
    <row r="5" spans="2:11" ht="13.5" thickTop="1" x14ac:dyDescent="0.2">
      <c r="B5" t="s">
        <v>2</v>
      </c>
      <c r="C5" s="40">
        <v>6043.7999999999993</v>
      </c>
      <c r="D5" s="18">
        <v>274479.25</v>
      </c>
      <c r="E5" s="21">
        <f>ROUND(D5/C5,2)</f>
        <v>45.42</v>
      </c>
      <c r="F5" s="18">
        <v>0.42</v>
      </c>
      <c r="G5" s="24">
        <f>F5*C5</f>
        <v>2538.3959999999997</v>
      </c>
      <c r="H5" s="24">
        <f>F5*D5</f>
        <v>115281.28499999999</v>
      </c>
      <c r="I5" t="s">
        <v>77</v>
      </c>
      <c r="J5" s="32">
        <v>2887348428</v>
      </c>
      <c r="K5">
        <v>0.85025944332229897</v>
      </c>
    </row>
    <row r="6" spans="2:11" x14ac:dyDescent="0.2">
      <c r="B6" t="s">
        <v>4</v>
      </c>
      <c r="C6" s="40">
        <v>36741.800000000003</v>
      </c>
      <c r="D6" s="18">
        <v>619162.80000000005</v>
      </c>
      <c r="E6" s="21">
        <f t="shared" ref="E6:E55" si="0">ROUND(D6/C6,2)</f>
        <v>16.850000000000001</v>
      </c>
      <c r="F6" s="18">
        <v>0.79</v>
      </c>
      <c r="G6" s="24">
        <f t="shared" ref="G6:G55" si="1">F6*C6</f>
        <v>29026.022000000004</v>
      </c>
      <c r="H6" s="24">
        <f t="shared" ref="H6:H55" si="2">F6*D6</f>
        <v>489138.61200000008</v>
      </c>
      <c r="I6" t="s">
        <v>78</v>
      </c>
      <c r="J6" s="32">
        <v>508502291</v>
      </c>
      <c r="K6">
        <f>1-K5</f>
        <v>0.14974055667770103</v>
      </c>
    </row>
    <row r="7" spans="2:11" x14ac:dyDescent="0.2">
      <c r="B7" t="s">
        <v>6</v>
      </c>
      <c r="C7" s="40">
        <v>12475.6</v>
      </c>
      <c r="D7" s="18">
        <v>474072.8</v>
      </c>
      <c r="E7" s="21">
        <f t="shared" si="0"/>
        <v>38</v>
      </c>
      <c r="F7" s="18">
        <v>0.56000000000000005</v>
      </c>
      <c r="G7" s="24">
        <f t="shared" si="1"/>
        <v>6986.3360000000011</v>
      </c>
      <c r="H7" s="24">
        <f t="shared" si="2"/>
        <v>265480.76800000004</v>
      </c>
    </row>
    <row r="8" spans="2:11" x14ac:dyDescent="0.2">
      <c r="B8" t="s">
        <v>7</v>
      </c>
      <c r="C8" s="40">
        <v>18945.7</v>
      </c>
      <c r="D8" s="18">
        <v>928839.18</v>
      </c>
      <c r="E8" s="21">
        <f t="shared" si="0"/>
        <v>49.03</v>
      </c>
      <c r="F8" s="18">
        <v>1.39</v>
      </c>
      <c r="G8" s="24">
        <f t="shared" si="1"/>
        <v>26334.522999999997</v>
      </c>
      <c r="H8" s="24">
        <f t="shared" si="2"/>
        <v>1291086.4602000001</v>
      </c>
    </row>
    <row r="9" spans="2:11" x14ac:dyDescent="0.2">
      <c r="B9" t="s">
        <v>8</v>
      </c>
      <c r="C9" s="40">
        <v>23320.400000000001</v>
      </c>
      <c r="D9" s="18">
        <v>390337.37</v>
      </c>
      <c r="E9" s="21">
        <f t="shared" si="0"/>
        <v>16.739999999999998</v>
      </c>
      <c r="F9" s="18">
        <v>0.57999999999999996</v>
      </c>
      <c r="G9" s="24">
        <f t="shared" si="1"/>
        <v>13525.832</v>
      </c>
      <c r="H9" s="24">
        <f t="shared" si="2"/>
        <v>226395.67459999997</v>
      </c>
    </row>
    <row r="10" spans="2:11" x14ac:dyDescent="0.2">
      <c r="B10" t="s">
        <v>9</v>
      </c>
      <c r="C10" s="40">
        <v>46084.6</v>
      </c>
      <c r="D10" s="18">
        <v>1160267.78</v>
      </c>
      <c r="E10" s="21">
        <f t="shared" si="0"/>
        <v>25.18</v>
      </c>
      <c r="F10" s="18">
        <v>2.5099999999999998</v>
      </c>
      <c r="G10" s="24">
        <f t="shared" si="1"/>
        <v>115672.34599999999</v>
      </c>
      <c r="H10" s="24">
        <f t="shared" si="2"/>
        <v>2912272.1277999999</v>
      </c>
    </row>
    <row r="11" spans="2:11" x14ac:dyDescent="0.2">
      <c r="B11" t="s">
        <v>10</v>
      </c>
      <c r="C11" s="40">
        <v>42134.100000000006</v>
      </c>
      <c r="D11" s="18">
        <v>806321.2</v>
      </c>
      <c r="E11" s="21">
        <f t="shared" si="0"/>
        <v>19.14</v>
      </c>
      <c r="F11" s="18">
        <v>1.22</v>
      </c>
      <c r="G11" s="24">
        <f t="shared" si="1"/>
        <v>51403.602000000006</v>
      </c>
      <c r="H11" s="24">
        <f t="shared" si="2"/>
        <v>983711.86399999994</v>
      </c>
    </row>
    <row r="12" spans="2:11" x14ac:dyDescent="0.2">
      <c r="B12" t="s">
        <v>11</v>
      </c>
      <c r="C12" s="40">
        <v>-20017.3</v>
      </c>
      <c r="D12" s="18">
        <v>385773.92</v>
      </c>
      <c r="E12" s="21">
        <f t="shared" si="0"/>
        <v>-19.27</v>
      </c>
      <c r="F12" s="18">
        <v>0.49</v>
      </c>
      <c r="G12" s="24">
        <f t="shared" si="1"/>
        <v>-9808.476999999999</v>
      </c>
      <c r="H12" s="24">
        <f t="shared" si="2"/>
        <v>189029.22079999998</v>
      </c>
    </row>
    <row r="13" spans="2:11" x14ac:dyDescent="0.2">
      <c r="B13" t="s">
        <v>12</v>
      </c>
      <c r="C13" s="40">
        <v>6398.9</v>
      </c>
      <c r="D13" s="18">
        <v>375523.03</v>
      </c>
      <c r="E13" s="21">
        <f t="shared" si="0"/>
        <v>58.69</v>
      </c>
      <c r="F13" s="18">
        <v>0.39</v>
      </c>
      <c r="G13" s="24">
        <f t="shared" si="1"/>
        <v>2495.5709999999999</v>
      </c>
      <c r="H13" s="24">
        <f t="shared" si="2"/>
        <v>146453.9817</v>
      </c>
    </row>
    <row r="14" spans="2:11" x14ac:dyDescent="0.2">
      <c r="B14" t="s">
        <v>13</v>
      </c>
      <c r="C14" s="40">
        <v>87467</v>
      </c>
      <c r="D14" s="18">
        <v>997567.03</v>
      </c>
      <c r="E14" s="21">
        <f t="shared" si="0"/>
        <v>11.41</v>
      </c>
      <c r="F14" s="18">
        <v>1.1299999999999999</v>
      </c>
      <c r="G14" s="24">
        <f t="shared" si="1"/>
        <v>98837.709999999992</v>
      </c>
      <c r="H14" s="24">
        <f t="shared" si="2"/>
        <v>1127250.7438999999</v>
      </c>
    </row>
    <row r="15" spans="2:11" x14ac:dyDescent="0.2">
      <c r="B15" t="s">
        <v>14</v>
      </c>
      <c r="C15" s="40">
        <v>47459</v>
      </c>
      <c r="D15" s="18">
        <v>1488731.73</v>
      </c>
      <c r="E15" s="21">
        <f t="shared" si="0"/>
        <v>31.37</v>
      </c>
      <c r="F15" s="18">
        <v>1.46</v>
      </c>
      <c r="G15" s="24">
        <f t="shared" si="1"/>
        <v>69290.14</v>
      </c>
      <c r="H15" s="24">
        <f t="shared" si="2"/>
        <v>2173548.3257999998</v>
      </c>
    </row>
    <row r="16" spans="2:11" x14ac:dyDescent="0.2">
      <c r="B16" t="s">
        <v>15</v>
      </c>
      <c r="C16" s="40">
        <v>28688</v>
      </c>
      <c r="D16" s="18">
        <v>571482.71</v>
      </c>
      <c r="E16" s="21">
        <f t="shared" si="0"/>
        <v>19.920000000000002</v>
      </c>
      <c r="F16" s="18">
        <v>0.49</v>
      </c>
      <c r="G16" s="24">
        <f t="shared" si="1"/>
        <v>14057.119999999999</v>
      </c>
      <c r="H16" s="24">
        <f t="shared" si="2"/>
        <v>280026.52789999999</v>
      </c>
    </row>
    <row r="17" spans="2:8" x14ac:dyDescent="0.2">
      <c r="B17" t="s">
        <v>16</v>
      </c>
      <c r="C17" s="40">
        <v>17912.2</v>
      </c>
      <c r="D17" s="18">
        <v>666330.31999999995</v>
      </c>
      <c r="E17" s="21">
        <f t="shared" si="0"/>
        <v>37.200000000000003</v>
      </c>
      <c r="F17" s="18">
        <v>0.64</v>
      </c>
      <c r="G17" s="24">
        <f t="shared" si="1"/>
        <v>11463.808000000001</v>
      </c>
      <c r="H17" s="24">
        <f t="shared" si="2"/>
        <v>426451.40479999996</v>
      </c>
    </row>
    <row r="18" spans="2:8" x14ac:dyDescent="0.2">
      <c r="B18" t="s">
        <v>17</v>
      </c>
      <c r="C18" s="40">
        <v>10430.400000000001</v>
      </c>
      <c r="D18" s="18">
        <v>476790.29</v>
      </c>
      <c r="E18" s="21">
        <f t="shared" si="0"/>
        <v>45.71</v>
      </c>
      <c r="F18" s="18">
        <v>0.92</v>
      </c>
      <c r="G18" s="24">
        <f t="shared" si="1"/>
        <v>9595.9680000000026</v>
      </c>
      <c r="H18" s="24">
        <f t="shared" si="2"/>
        <v>438647.06679999997</v>
      </c>
    </row>
    <row r="19" spans="2:8" x14ac:dyDescent="0.2">
      <c r="B19" t="s">
        <v>18</v>
      </c>
      <c r="C19" s="40">
        <v>107981.2</v>
      </c>
      <c r="D19" s="18">
        <v>1975352.79</v>
      </c>
      <c r="E19" s="21">
        <f t="shared" si="0"/>
        <v>18.29</v>
      </c>
      <c r="F19" s="18">
        <v>1.24</v>
      </c>
      <c r="G19" s="24">
        <f t="shared" si="1"/>
        <v>133896.68799999999</v>
      </c>
      <c r="H19" s="24">
        <f t="shared" si="2"/>
        <v>2449437.4596000002</v>
      </c>
    </row>
    <row r="20" spans="2:8" x14ac:dyDescent="0.2">
      <c r="B20" t="s">
        <v>19</v>
      </c>
      <c r="C20" s="40">
        <v>10773</v>
      </c>
      <c r="D20" s="18">
        <v>481789.22</v>
      </c>
      <c r="E20" s="21">
        <f t="shared" si="0"/>
        <v>44.72</v>
      </c>
      <c r="F20" s="18">
        <v>1.19</v>
      </c>
      <c r="G20" s="24">
        <f t="shared" si="1"/>
        <v>12819.869999999999</v>
      </c>
      <c r="H20" s="24">
        <f t="shared" si="2"/>
        <v>573329.17179999989</v>
      </c>
    </row>
    <row r="21" spans="2:8" x14ac:dyDescent="0.2">
      <c r="B21" t="s">
        <v>20</v>
      </c>
      <c r="C21" s="40">
        <v>15675</v>
      </c>
      <c r="D21" s="18">
        <v>682703.79</v>
      </c>
      <c r="E21" s="21">
        <f t="shared" si="0"/>
        <v>43.55</v>
      </c>
      <c r="F21" s="18">
        <v>0.97</v>
      </c>
      <c r="G21" s="24">
        <f t="shared" si="1"/>
        <v>15204.75</v>
      </c>
      <c r="H21" s="24">
        <f t="shared" si="2"/>
        <v>662222.67630000005</v>
      </c>
    </row>
    <row r="22" spans="2:8" x14ac:dyDescent="0.2">
      <c r="B22" t="s">
        <v>21</v>
      </c>
      <c r="C22" s="40">
        <v>40127.399999999994</v>
      </c>
      <c r="D22" s="18">
        <v>655707.68000000005</v>
      </c>
      <c r="E22" s="21">
        <f t="shared" si="0"/>
        <v>16.34</v>
      </c>
      <c r="F22" s="18">
        <v>0.7</v>
      </c>
      <c r="G22" s="24">
        <f t="shared" si="1"/>
        <v>28089.179999999993</v>
      </c>
      <c r="H22" s="24">
        <f t="shared" si="2"/>
        <v>458995.37599999999</v>
      </c>
    </row>
    <row r="23" spans="2:8" x14ac:dyDescent="0.2">
      <c r="B23" t="s">
        <v>22</v>
      </c>
      <c r="C23" s="40">
        <v>31004.6</v>
      </c>
      <c r="D23" s="18">
        <v>489216.05</v>
      </c>
      <c r="E23" s="21">
        <f t="shared" si="0"/>
        <v>15.78</v>
      </c>
      <c r="F23" s="18">
        <v>0.93</v>
      </c>
      <c r="G23" s="24">
        <f t="shared" si="1"/>
        <v>28834.277999999998</v>
      </c>
      <c r="H23" s="24">
        <f t="shared" si="2"/>
        <v>454970.9265</v>
      </c>
    </row>
    <row r="24" spans="2:8" x14ac:dyDescent="0.2">
      <c r="B24" t="s">
        <v>23</v>
      </c>
      <c r="C24" s="40">
        <v>80727.3</v>
      </c>
      <c r="D24" s="18">
        <v>1187240.8700000001</v>
      </c>
      <c r="E24" s="21">
        <f t="shared" si="0"/>
        <v>14.71</v>
      </c>
      <c r="F24" s="18">
        <v>1.45</v>
      </c>
      <c r="G24" s="24">
        <f t="shared" si="1"/>
        <v>117054.58500000001</v>
      </c>
      <c r="H24" s="24">
        <f t="shared" si="2"/>
        <v>1721499.2615</v>
      </c>
    </row>
    <row r="25" spans="2:8" x14ac:dyDescent="0.2">
      <c r="B25" t="s">
        <v>24</v>
      </c>
      <c r="C25" s="40">
        <v>139337.9</v>
      </c>
      <c r="D25" s="18">
        <v>3564007.89</v>
      </c>
      <c r="E25" s="21">
        <f t="shared" si="0"/>
        <v>25.58</v>
      </c>
      <c r="F25" s="18">
        <v>8.2200000000000006</v>
      </c>
      <c r="G25" s="24">
        <f t="shared" si="1"/>
        <v>1145357.5379999999</v>
      </c>
      <c r="H25" s="24">
        <f t="shared" si="2"/>
        <v>29296144.855800003</v>
      </c>
    </row>
    <row r="26" spans="2:8" x14ac:dyDescent="0.2">
      <c r="B26" t="s">
        <v>25</v>
      </c>
      <c r="C26" s="40">
        <v>34940.199999999997</v>
      </c>
      <c r="D26" s="18">
        <v>617837.05000000005</v>
      </c>
      <c r="E26" s="21">
        <f t="shared" si="0"/>
        <v>17.68</v>
      </c>
      <c r="F26" s="18">
        <v>1.29</v>
      </c>
      <c r="G26" s="24">
        <f t="shared" si="1"/>
        <v>45072.858</v>
      </c>
      <c r="H26" s="24">
        <f t="shared" si="2"/>
        <v>797009.79450000008</v>
      </c>
    </row>
    <row r="27" spans="2:8" x14ac:dyDescent="0.2">
      <c r="B27" t="s">
        <v>26</v>
      </c>
      <c r="C27" s="40">
        <v>14107</v>
      </c>
      <c r="D27" s="18">
        <v>379183</v>
      </c>
      <c r="E27" s="21">
        <f t="shared" si="0"/>
        <v>26.88</v>
      </c>
      <c r="F27" s="18">
        <v>0.77</v>
      </c>
      <c r="G27" s="24">
        <f t="shared" si="1"/>
        <v>10862.39</v>
      </c>
      <c r="H27" s="24">
        <f t="shared" si="2"/>
        <v>291970.91000000003</v>
      </c>
    </row>
    <row r="28" spans="2:8" x14ac:dyDescent="0.2">
      <c r="B28" t="s">
        <v>27</v>
      </c>
      <c r="C28" s="40">
        <v>44209.7</v>
      </c>
      <c r="D28" s="18">
        <v>1836170.64</v>
      </c>
      <c r="E28" s="21">
        <f t="shared" si="0"/>
        <v>41.53</v>
      </c>
      <c r="F28" s="18">
        <v>1.94</v>
      </c>
      <c r="G28" s="24">
        <f t="shared" si="1"/>
        <v>85766.817999999985</v>
      </c>
      <c r="H28" s="24">
        <f t="shared" si="2"/>
        <v>3562171.0415999996</v>
      </c>
    </row>
    <row r="29" spans="2:8" x14ac:dyDescent="0.2">
      <c r="B29" t="s">
        <v>28</v>
      </c>
      <c r="C29" s="40">
        <v>114322.5</v>
      </c>
      <c r="D29" s="18">
        <v>2216625.0299999998</v>
      </c>
      <c r="E29" s="21">
        <f t="shared" si="0"/>
        <v>19.39</v>
      </c>
      <c r="F29" s="18">
        <v>6.87</v>
      </c>
      <c r="G29" s="24">
        <f t="shared" si="1"/>
        <v>785395.57500000007</v>
      </c>
      <c r="H29" s="24">
        <f t="shared" si="2"/>
        <v>15228213.956099998</v>
      </c>
    </row>
    <row r="30" spans="2:8" x14ac:dyDescent="0.2">
      <c r="B30" t="s">
        <v>29</v>
      </c>
      <c r="C30" s="40">
        <v>85123.4</v>
      </c>
      <c r="D30" s="18">
        <v>1645829.93</v>
      </c>
      <c r="E30" s="21">
        <f t="shared" si="0"/>
        <v>19.329999999999998</v>
      </c>
      <c r="F30" s="18">
        <v>4.97</v>
      </c>
      <c r="G30" s="24">
        <f t="shared" si="1"/>
        <v>423063.29799999995</v>
      </c>
      <c r="H30" s="24">
        <f t="shared" si="2"/>
        <v>8179774.7520999992</v>
      </c>
    </row>
    <row r="31" spans="2:8" x14ac:dyDescent="0.2">
      <c r="B31" t="s">
        <v>30</v>
      </c>
      <c r="C31" s="40">
        <v>99103.400000000009</v>
      </c>
      <c r="D31" s="18">
        <v>3240642.77</v>
      </c>
      <c r="E31" s="21">
        <f t="shared" si="0"/>
        <v>32.700000000000003</v>
      </c>
      <c r="F31" s="18">
        <v>6.94</v>
      </c>
      <c r="G31" s="24">
        <f t="shared" si="1"/>
        <v>687777.59600000014</v>
      </c>
      <c r="H31" s="24">
        <f t="shared" si="2"/>
        <v>22490060.823800001</v>
      </c>
    </row>
    <row r="32" spans="2:8" x14ac:dyDescent="0.2">
      <c r="B32" t="s">
        <v>31</v>
      </c>
      <c r="C32" s="40">
        <v>5036.3</v>
      </c>
      <c r="D32" s="18">
        <v>386191.13</v>
      </c>
      <c r="E32" s="21">
        <f t="shared" si="0"/>
        <v>76.680000000000007</v>
      </c>
      <c r="F32" s="18">
        <v>0.44</v>
      </c>
      <c r="G32" s="24">
        <f t="shared" si="1"/>
        <v>2215.9720000000002</v>
      </c>
      <c r="H32" s="24">
        <f t="shared" si="2"/>
        <v>169924.09719999999</v>
      </c>
    </row>
    <row r="33" spans="2:8" x14ac:dyDescent="0.2">
      <c r="B33" t="s">
        <v>32</v>
      </c>
      <c r="C33" s="40">
        <v>27366.300000000003</v>
      </c>
      <c r="D33" s="18">
        <v>799401.7</v>
      </c>
      <c r="E33" s="21">
        <f t="shared" si="0"/>
        <v>29.21</v>
      </c>
      <c r="F33" s="18">
        <v>1.99</v>
      </c>
      <c r="G33" s="24">
        <f t="shared" si="1"/>
        <v>54458.937000000005</v>
      </c>
      <c r="H33" s="24">
        <f t="shared" si="2"/>
        <v>1590809.3829999999</v>
      </c>
    </row>
    <row r="34" spans="2:8" x14ac:dyDescent="0.2">
      <c r="B34" t="s">
        <v>33</v>
      </c>
      <c r="C34" s="40">
        <v>143470</v>
      </c>
      <c r="D34" s="18">
        <v>2308371.96</v>
      </c>
      <c r="E34" s="21">
        <f t="shared" si="0"/>
        <v>16.09</v>
      </c>
      <c r="F34" s="18">
        <v>5.89</v>
      </c>
      <c r="G34" s="24">
        <f t="shared" si="1"/>
        <v>845038.29999999993</v>
      </c>
      <c r="H34" s="24">
        <f t="shared" si="2"/>
        <v>13596310.8444</v>
      </c>
    </row>
    <row r="35" spans="2:8" x14ac:dyDescent="0.2">
      <c r="B35" t="s">
        <v>34</v>
      </c>
      <c r="C35" s="40">
        <v>45913.200000000004</v>
      </c>
      <c r="D35" s="18">
        <v>1465683.08</v>
      </c>
      <c r="E35" s="21">
        <f t="shared" si="0"/>
        <v>31.92</v>
      </c>
      <c r="F35" s="18">
        <v>2.93</v>
      </c>
      <c r="G35" s="24">
        <f t="shared" si="1"/>
        <v>134525.67600000001</v>
      </c>
      <c r="H35" s="24">
        <f t="shared" si="2"/>
        <v>4294451.4244000008</v>
      </c>
    </row>
    <row r="36" spans="2:8" x14ac:dyDescent="0.2">
      <c r="B36" t="s">
        <v>35</v>
      </c>
      <c r="C36" s="40">
        <v>54703.399999999994</v>
      </c>
      <c r="D36" s="18">
        <v>1381092.6</v>
      </c>
      <c r="E36" s="21">
        <f t="shared" si="0"/>
        <v>25.25</v>
      </c>
      <c r="F36" s="18">
        <v>3.76</v>
      </c>
      <c r="G36" s="24">
        <f t="shared" si="1"/>
        <v>205684.78399999996</v>
      </c>
      <c r="H36" s="24">
        <f t="shared" si="2"/>
        <v>5192908.176</v>
      </c>
    </row>
    <row r="37" spans="2:8" x14ac:dyDescent="0.2">
      <c r="B37" t="s">
        <v>36</v>
      </c>
      <c r="C37" s="40">
        <v>29251.299999999996</v>
      </c>
      <c r="D37" s="18">
        <v>659736.30000000005</v>
      </c>
      <c r="E37" s="21">
        <f t="shared" si="0"/>
        <v>22.55</v>
      </c>
      <c r="F37" s="18">
        <v>1.1200000000000001</v>
      </c>
      <c r="G37" s="24">
        <f t="shared" si="1"/>
        <v>32761.455999999998</v>
      </c>
      <c r="H37" s="24">
        <f t="shared" si="2"/>
        <v>738904.65600000008</v>
      </c>
    </row>
    <row r="38" spans="2:8" x14ac:dyDescent="0.2">
      <c r="B38" t="s">
        <v>37</v>
      </c>
      <c r="C38" s="40">
        <v>35871.1</v>
      </c>
      <c r="D38" s="18">
        <v>817606.01</v>
      </c>
      <c r="E38" s="21">
        <f t="shared" si="0"/>
        <v>22.79</v>
      </c>
      <c r="F38" s="18">
        <v>1.83</v>
      </c>
      <c r="G38" s="24">
        <f t="shared" si="1"/>
        <v>65644.112999999998</v>
      </c>
      <c r="H38" s="24">
        <f t="shared" si="2"/>
        <v>1496218.9983000001</v>
      </c>
    </row>
    <row r="39" spans="2:8" x14ac:dyDescent="0.2">
      <c r="B39" t="s">
        <v>38</v>
      </c>
      <c r="C39" s="40">
        <v>67623</v>
      </c>
      <c r="D39" s="18">
        <v>1824888.3</v>
      </c>
      <c r="E39" s="21">
        <f t="shared" si="0"/>
        <v>26.99</v>
      </c>
      <c r="F39" s="18">
        <v>2.4900000000000002</v>
      </c>
      <c r="G39" s="24">
        <f t="shared" si="1"/>
        <v>168381.27000000002</v>
      </c>
      <c r="H39" s="24">
        <f t="shared" si="2"/>
        <v>4543971.8670000006</v>
      </c>
    </row>
    <row r="40" spans="2:8" x14ac:dyDescent="0.2">
      <c r="B40" t="s">
        <v>39</v>
      </c>
      <c r="C40" s="40">
        <v>100197.09999999999</v>
      </c>
      <c r="D40" s="18">
        <v>1407500.77</v>
      </c>
      <c r="E40" s="21">
        <f t="shared" si="0"/>
        <v>14.05</v>
      </c>
      <c r="F40" s="18">
        <v>1.35</v>
      </c>
      <c r="G40" s="24">
        <f t="shared" si="1"/>
        <v>135266.08499999999</v>
      </c>
      <c r="H40" s="24">
        <f t="shared" si="2"/>
        <v>1900126.0395000002</v>
      </c>
    </row>
    <row r="41" spans="2:8" x14ac:dyDescent="0.2">
      <c r="B41" t="s">
        <v>40</v>
      </c>
      <c r="C41" s="40">
        <v>181553.39999999997</v>
      </c>
      <c r="D41" s="18">
        <v>2499914.21</v>
      </c>
      <c r="E41" s="21">
        <f t="shared" si="0"/>
        <v>13.77</v>
      </c>
      <c r="F41" s="18">
        <v>1.73</v>
      </c>
      <c r="G41" s="24">
        <f t="shared" si="1"/>
        <v>314087.38199999993</v>
      </c>
      <c r="H41" s="24">
        <f t="shared" si="2"/>
        <v>4324851.5833000001</v>
      </c>
    </row>
    <row r="42" spans="2:8" x14ac:dyDescent="0.2">
      <c r="B42" t="s">
        <v>41</v>
      </c>
      <c r="C42" s="40">
        <v>72028.399999999994</v>
      </c>
      <c r="D42" s="18">
        <v>1069598.5</v>
      </c>
      <c r="E42" s="21">
        <f t="shared" si="0"/>
        <v>14.85</v>
      </c>
      <c r="F42" s="18">
        <v>1.44</v>
      </c>
      <c r="G42" s="24">
        <f t="shared" si="1"/>
        <v>103720.89599999999</v>
      </c>
      <c r="H42" s="24">
        <f t="shared" si="2"/>
        <v>1540221.8399999999</v>
      </c>
    </row>
    <row r="43" spans="2:8" x14ac:dyDescent="0.2">
      <c r="B43" t="s">
        <v>42</v>
      </c>
      <c r="C43" s="40">
        <v>287550</v>
      </c>
      <c r="D43" s="18">
        <v>3488368.29</v>
      </c>
      <c r="E43" s="21">
        <f t="shared" si="0"/>
        <v>12.13</v>
      </c>
      <c r="F43" s="18">
        <v>5.48</v>
      </c>
      <c r="G43" s="24">
        <f t="shared" si="1"/>
        <v>1575774.0000000002</v>
      </c>
      <c r="H43" s="24">
        <f t="shared" si="2"/>
        <v>19116258.229200002</v>
      </c>
    </row>
    <row r="44" spans="2:8" x14ac:dyDescent="0.2">
      <c r="B44" t="s">
        <v>43</v>
      </c>
      <c r="C44" s="40">
        <v>44787.6</v>
      </c>
      <c r="D44" s="18">
        <v>2146666.73</v>
      </c>
      <c r="E44" s="21">
        <f t="shared" si="0"/>
        <v>47.93</v>
      </c>
      <c r="F44" s="18">
        <v>2.56</v>
      </c>
      <c r="G44" s="24">
        <f t="shared" si="1"/>
        <v>114656.25599999999</v>
      </c>
      <c r="H44" s="24">
        <f t="shared" si="2"/>
        <v>5495466.8288000003</v>
      </c>
    </row>
    <row r="45" spans="2:8" x14ac:dyDescent="0.2">
      <c r="B45" t="s">
        <v>44</v>
      </c>
      <c r="C45" s="40">
        <v>74543.600000000006</v>
      </c>
      <c r="D45" s="18">
        <v>1625639.74</v>
      </c>
      <c r="E45" s="21">
        <f t="shared" si="0"/>
        <v>21.81</v>
      </c>
      <c r="F45" s="18">
        <v>2.17</v>
      </c>
      <c r="G45" s="24">
        <f t="shared" si="1"/>
        <v>161759.61199999999</v>
      </c>
      <c r="H45" s="24">
        <f t="shared" si="2"/>
        <v>3527638.2357999999</v>
      </c>
    </row>
    <row r="46" spans="2:8" x14ac:dyDescent="0.2">
      <c r="B46" t="s">
        <v>45</v>
      </c>
      <c r="C46" s="40">
        <v>260220</v>
      </c>
      <c r="D46" s="18">
        <v>4837745.42</v>
      </c>
      <c r="E46" s="21">
        <f t="shared" si="0"/>
        <v>18.59</v>
      </c>
      <c r="F46" s="18">
        <v>3.76</v>
      </c>
      <c r="G46" s="24">
        <f t="shared" si="1"/>
        <v>978427.2</v>
      </c>
      <c r="H46" s="24">
        <f t="shared" si="2"/>
        <v>18189922.779199999</v>
      </c>
    </row>
    <row r="47" spans="2:8" x14ac:dyDescent="0.2">
      <c r="B47" t="s">
        <v>47</v>
      </c>
      <c r="C47" s="41">
        <v>70873.900000000009</v>
      </c>
      <c r="D47" s="18">
        <v>1311006.98</v>
      </c>
      <c r="E47" s="21">
        <f t="shared" si="0"/>
        <v>18.5</v>
      </c>
      <c r="F47" s="18">
        <v>3.21</v>
      </c>
      <c r="G47" s="24">
        <f t="shared" si="1"/>
        <v>227505.21900000001</v>
      </c>
      <c r="H47" s="24">
        <f t="shared" si="2"/>
        <v>4208332.4057999998</v>
      </c>
    </row>
    <row r="48" spans="2:8" x14ac:dyDescent="0.2">
      <c r="B48" t="s">
        <v>46</v>
      </c>
      <c r="C48" s="41">
        <v>12481.799999999997</v>
      </c>
      <c r="D48" s="18">
        <v>143061.9</v>
      </c>
      <c r="E48" s="21">
        <f t="shared" si="0"/>
        <v>11.46</v>
      </c>
      <c r="F48" s="18">
        <v>0.54</v>
      </c>
      <c r="G48" s="24">
        <f t="shared" si="1"/>
        <v>6740.1719999999987</v>
      </c>
      <c r="H48" s="24">
        <f t="shared" si="2"/>
        <v>77253.426000000007</v>
      </c>
    </row>
    <row r="49" spans="2:9" x14ac:dyDescent="0.2">
      <c r="B49" t="s">
        <v>48</v>
      </c>
      <c r="C49" s="40">
        <v>13681.8</v>
      </c>
      <c r="D49" s="18">
        <v>229229.55</v>
      </c>
      <c r="E49" s="21">
        <f t="shared" si="0"/>
        <v>16.75</v>
      </c>
      <c r="F49" s="18">
        <v>0.46</v>
      </c>
      <c r="G49" s="24">
        <f t="shared" si="1"/>
        <v>6293.6279999999997</v>
      </c>
      <c r="H49" s="24">
        <f t="shared" si="2"/>
        <v>105445.59299999999</v>
      </c>
    </row>
    <row r="50" spans="2:9" x14ac:dyDescent="0.2">
      <c r="B50" t="s">
        <v>49</v>
      </c>
      <c r="C50" s="40">
        <v>-62781.499999999993</v>
      </c>
      <c r="D50" s="18">
        <v>463755.37</v>
      </c>
      <c r="E50" s="21">
        <f t="shared" si="0"/>
        <v>-7.39</v>
      </c>
      <c r="F50" s="18">
        <v>0.98</v>
      </c>
      <c r="G50" s="24">
        <f t="shared" si="1"/>
        <v>-61525.869999999995</v>
      </c>
      <c r="H50" s="24">
        <f t="shared" si="2"/>
        <v>454480.26259999996</v>
      </c>
    </row>
    <row r="51" spans="2:9" x14ac:dyDescent="0.2">
      <c r="B51" t="s">
        <v>50</v>
      </c>
      <c r="C51" s="40">
        <v>31089.200000000001</v>
      </c>
      <c r="D51" s="18">
        <v>487978.03</v>
      </c>
      <c r="E51" s="21">
        <f t="shared" si="0"/>
        <v>15.7</v>
      </c>
      <c r="F51" s="18">
        <v>0.89</v>
      </c>
      <c r="G51" s="24">
        <f t="shared" si="1"/>
        <v>27669.388000000003</v>
      </c>
      <c r="H51" s="24">
        <f t="shared" si="2"/>
        <v>434300.44670000003</v>
      </c>
    </row>
    <row r="52" spans="2:9" x14ac:dyDescent="0.2">
      <c r="B52" t="s">
        <v>51</v>
      </c>
      <c r="C52" s="40">
        <v>27115.800000000003</v>
      </c>
      <c r="D52" s="18">
        <v>1026050.54</v>
      </c>
      <c r="E52" s="21">
        <f t="shared" si="0"/>
        <v>37.840000000000003</v>
      </c>
      <c r="F52" s="18">
        <v>1.22</v>
      </c>
      <c r="G52" s="24">
        <f t="shared" si="1"/>
        <v>33081.276000000005</v>
      </c>
      <c r="H52" s="24">
        <f t="shared" si="2"/>
        <v>1251781.6588000001</v>
      </c>
    </row>
    <row r="53" spans="2:9" x14ac:dyDescent="0.2">
      <c r="B53" t="s">
        <v>52</v>
      </c>
      <c r="C53" s="40">
        <v>84701</v>
      </c>
      <c r="D53" s="18">
        <v>1156310.49</v>
      </c>
      <c r="E53" s="21">
        <f t="shared" si="0"/>
        <v>13.65</v>
      </c>
      <c r="F53" s="18">
        <v>0.93</v>
      </c>
      <c r="G53" s="24">
        <f t="shared" si="1"/>
        <v>78771.930000000008</v>
      </c>
      <c r="H53" s="24">
        <f t="shared" si="2"/>
        <v>1075368.7557000001</v>
      </c>
    </row>
    <row r="54" spans="2:9" x14ac:dyDescent="0.2">
      <c r="B54" t="s">
        <v>53</v>
      </c>
      <c r="C54" s="40">
        <v>31180.799999999999</v>
      </c>
      <c r="D54" s="18">
        <v>607485.6</v>
      </c>
      <c r="E54" s="21">
        <f t="shared" si="0"/>
        <v>19.48</v>
      </c>
      <c r="F54" s="18">
        <v>1.46</v>
      </c>
      <c r="G54" s="24">
        <f t="shared" si="1"/>
        <v>45523.968000000001</v>
      </c>
      <c r="H54" s="24">
        <f t="shared" si="2"/>
        <v>886928.97599999991</v>
      </c>
    </row>
    <row r="55" spans="2:9" x14ac:dyDescent="0.2">
      <c r="B55" t="s">
        <v>54</v>
      </c>
      <c r="C55" s="43">
        <v>9667.6</v>
      </c>
      <c r="D55" s="28">
        <v>503947.44</v>
      </c>
      <c r="E55" s="29">
        <f t="shared" si="0"/>
        <v>52.13</v>
      </c>
      <c r="F55" s="28">
        <v>0.85</v>
      </c>
      <c r="G55" s="44">
        <f t="shared" si="1"/>
        <v>8217.4600000000009</v>
      </c>
      <c r="H55" s="44">
        <f t="shared" si="2"/>
        <v>428355.32399999996</v>
      </c>
    </row>
    <row r="56" spans="2:9" x14ac:dyDescent="0.2">
      <c r="C56" s="10"/>
      <c r="D56" s="10"/>
      <c r="E56" s="25" t="s">
        <v>74</v>
      </c>
      <c r="F56" s="38">
        <f>SUM(F5:F55)</f>
        <v>99.949999999999989</v>
      </c>
      <c r="G56" s="26">
        <f>SUM(G5:G55)</f>
        <v>9225293.4310000036</v>
      </c>
      <c r="H56" s="26">
        <f>SUM(H5:H55)</f>
        <v>191870806.8996</v>
      </c>
    </row>
    <row r="57" spans="2:9" x14ac:dyDescent="0.2">
      <c r="B57" s="9" t="s">
        <v>65</v>
      </c>
      <c r="G57" s="31" t="s">
        <v>75</v>
      </c>
      <c r="H57" s="31" t="s">
        <v>76</v>
      </c>
    </row>
    <row r="58" spans="2:9" x14ac:dyDescent="0.2">
      <c r="B58" t="s">
        <v>66</v>
      </c>
      <c r="F58" s="23">
        <v>42786</v>
      </c>
      <c r="G58" s="37">
        <v>8879.2000000000007</v>
      </c>
      <c r="H58" s="33">
        <f>G56</f>
        <v>9225293.4310000036</v>
      </c>
    </row>
    <row r="59" spans="2:9" x14ac:dyDescent="0.2">
      <c r="B59" t="s">
        <v>93</v>
      </c>
      <c r="F59" s="23">
        <v>42717</v>
      </c>
      <c r="G59" s="37">
        <v>8221.7999999999993</v>
      </c>
      <c r="H59" s="33">
        <f>'30092016'!G56</f>
        <v>9247661.9550281931</v>
      </c>
      <c r="I59">
        <f>G58/C1</f>
        <v>426.91864779303222</v>
      </c>
    </row>
    <row r="60" spans="2:9" x14ac:dyDescent="0.2">
      <c r="B60" t="s">
        <v>85</v>
      </c>
      <c r="F60" t="s">
        <v>79</v>
      </c>
      <c r="G60" s="34">
        <f>G58/G59-1</f>
        <v>7.9958160013622548E-2</v>
      </c>
      <c r="H60" s="34">
        <f>H58/H59-1</f>
        <v>-2.4188302012950746E-3</v>
      </c>
    </row>
    <row r="61" spans="2:9" x14ac:dyDescent="0.2">
      <c r="B61" t="s">
        <v>97</v>
      </c>
    </row>
    <row r="62" spans="2:9" x14ac:dyDescent="0.2">
      <c r="B62" t="s">
        <v>94</v>
      </c>
    </row>
  </sheetData>
  <mergeCells count="2">
    <mergeCell ref="C2:H2"/>
    <mergeCell ref="C3:H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65"/>
  <sheetViews>
    <sheetView topLeftCell="A40" workbookViewId="0">
      <selection activeCell="C38" sqref="C38"/>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f>
        <v>22.177322405113259</v>
      </c>
      <c r="D1" s="42"/>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108</v>
      </c>
      <c r="L4" t="s">
        <v>56</v>
      </c>
      <c r="M4" t="s">
        <v>57</v>
      </c>
    </row>
    <row r="5" spans="2:13" ht="13.5" thickTop="1" x14ac:dyDescent="0.2">
      <c r="B5" s="52" t="s">
        <v>2</v>
      </c>
      <c r="C5" s="40">
        <v>6230</v>
      </c>
      <c r="D5" s="40">
        <v>5827.4</v>
      </c>
      <c r="E5" s="18">
        <v>304905.48</v>
      </c>
      <c r="F5" s="21">
        <f t="shared" ref="F5:F36" si="0">ROUND(E5/C5,2)</f>
        <v>48.94</v>
      </c>
      <c r="G5" s="18">
        <v>0.36</v>
      </c>
      <c r="H5" s="53">
        <f t="shared" ref="H5:H36" si="1">$G5*C5</f>
        <v>2242.7999999999997</v>
      </c>
      <c r="I5" s="53">
        <f t="shared" ref="I5:I36" si="2">$G5*D5</f>
        <v>2097.8639999999996</v>
      </c>
      <c r="J5" s="53">
        <f t="shared" ref="J5:J36" si="3">G5*E5</f>
        <v>109765.97279999999</v>
      </c>
      <c r="K5" t="s">
        <v>77</v>
      </c>
      <c r="L5" s="32">
        <v>2887348428</v>
      </c>
      <c r="M5">
        <v>0.85025944332229897</v>
      </c>
    </row>
    <row r="6" spans="2:13" x14ac:dyDescent="0.2">
      <c r="B6" t="s">
        <v>4</v>
      </c>
      <c r="C6" s="40">
        <v>39115.199999999997</v>
      </c>
      <c r="D6" s="40">
        <v>28971.599999999999</v>
      </c>
      <c r="E6" s="18">
        <v>679375.73</v>
      </c>
      <c r="F6" s="21">
        <f t="shared" si="0"/>
        <v>17.37</v>
      </c>
      <c r="G6" s="18">
        <v>0.8</v>
      </c>
      <c r="H6" s="24">
        <f t="shared" si="1"/>
        <v>31292.16</v>
      </c>
      <c r="I6" s="24">
        <f t="shared" si="2"/>
        <v>23177.279999999999</v>
      </c>
      <c r="J6" s="24">
        <f t="shared" si="3"/>
        <v>543500.58400000003</v>
      </c>
      <c r="K6" t="s">
        <v>78</v>
      </c>
      <c r="L6" s="32">
        <v>508502291</v>
      </c>
      <c r="M6">
        <f>1-M5</f>
        <v>0.14974055667770103</v>
      </c>
    </row>
    <row r="7" spans="2:13" x14ac:dyDescent="0.2">
      <c r="B7" t="s">
        <v>6</v>
      </c>
      <c r="C7" s="40">
        <v>12353.2</v>
      </c>
      <c r="D7" s="40">
        <v>6630.3000000000011</v>
      </c>
      <c r="E7" s="18">
        <v>476951.98</v>
      </c>
      <c r="F7" s="21">
        <f t="shared" si="0"/>
        <v>38.61</v>
      </c>
      <c r="G7" s="18">
        <v>0.51</v>
      </c>
      <c r="H7" s="24">
        <f t="shared" si="1"/>
        <v>6300.1320000000005</v>
      </c>
      <c r="I7" s="24">
        <f t="shared" si="2"/>
        <v>3381.4530000000004</v>
      </c>
      <c r="J7" s="24">
        <f t="shared" si="3"/>
        <v>243245.5098</v>
      </c>
    </row>
    <row r="8" spans="2:13" x14ac:dyDescent="0.2">
      <c r="B8" t="s">
        <v>7</v>
      </c>
      <c r="C8" s="40">
        <v>19394.2</v>
      </c>
      <c r="D8" s="40">
        <v>17451.599999999999</v>
      </c>
      <c r="E8" s="18">
        <v>1099096.79</v>
      </c>
      <c r="F8" s="21">
        <f t="shared" si="0"/>
        <v>56.67</v>
      </c>
      <c r="G8" s="18">
        <v>1.41</v>
      </c>
      <c r="H8" s="24">
        <f t="shared" si="1"/>
        <v>27345.822</v>
      </c>
      <c r="I8" s="24">
        <f t="shared" si="2"/>
        <v>24606.755999999998</v>
      </c>
      <c r="J8" s="24">
        <f t="shared" si="3"/>
        <v>1549726.4738999999</v>
      </c>
    </row>
    <row r="9" spans="2:13" x14ac:dyDescent="0.2">
      <c r="B9" t="s">
        <v>8</v>
      </c>
      <c r="C9" s="40">
        <v>23016.7</v>
      </c>
      <c r="D9" s="40">
        <v>20235.900000000001</v>
      </c>
      <c r="E9" s="18">
        <v>300586.96999999997</v>
      </c>
      <c r="F9" s="21">
        <f t="shared" si="0"/>
        <v>13.06</v>
      </c>
      <c r="G9" s="18">
        <v>0.55000000000000004</v>
      </c>
      <c r="H9" s="24">
        <f t="shared" si="1"/>
        <v>12659.185000000001</v>
      </c>
      <c r="I9" s="24">
        <f t="shared" si="2"/>
        <v>11129.745000000001</v>
      </c>
      <c r="J9" s="24">
        <f t="shared" si="3"/>
        <v>165322.83350000001</v>
      </c>
    </row>
    <row r="10" spans="2:13" x14ac:dyDescent="0.2">
      <c r="B10" t="s">
        <v>9</v>
      </c>
      <c r="C10" s="40">
        <v>39530.300000000003</v>
      </c>
      <c r="D10" s="40">
        <v>83496.7</v>
      </c>
      <c r="E10" s="18">
        <v>1214203.32</v>
      </c>
      <c r="F10" s="21">
        <f t="shared" si="0"/>
        <v>30.72</v>
      </c>
      <c r="G10" s="18">
        <v>2.4300000000000002</v>
      </c>
      <c r="H10" s="24">
        <f t="shared" si="1"/>
        <v>96058.629000000015</v>
      </c>
      <c r="I10" s="24">
        <f t="shared" si="2"/>
        <v>202896.981</v>
      </c>
      <c r="J10" s="24">
        <f t="shared" si="3"/>
        <v>2950514.0676000002</v>
      </c>
    </row>
    <row r="11" spans="2:13" x14ac:dyDescent="0.2">
      <c r="B11" t="s">
        <v>10</v>
      </c>
      <c r="C11" s="40">
        <v>40794.9</v>
      </c>
      <c r="D11" s="40">
        <v>40612.400000000001</v>
      </c>
      <c r="E11" s="18">
        <v>820695.51</v>
      </c>
      <c r="F11" s="21">
        <f t="shared" si="0"/>
        <v>20.12</v>
      </c>
      <c r="G11" s="18">
        <v>1.1100000000000001</v>
      </c>
      <c r="H11" s="24">
        <f t="shared" si="1"/>
        <v>45282.339000000007</v>
      </c>
      <c r="I11" s="24">
        <f t="shared" si="2"/>
        <v>45079.764000000003</v>
      </c>
      <c r="J11" s="24">
        <f t="shared" si="3"/>
        <v>910972.01610000012</v>
      </c>
    </row>
    <row r="12" spans="2:13" x14ac:dyDescent="0.2">
      <c r="B12" t="s">
        <v>11</v>
      </c>
      <c r="C12" s="40">
        <v>18149.8</v>
      </c>
      <c r="D12" s="40">
        <v>-50676.800000000003</v>
      </c>
      <c r="E12" s="18">
        <v>400578.15</v>
      </c>
      <c r="F12" s="21">
        <f t="shared" si="0"/>
        <v>22.07</v>
      </c>
      <c r="G12" s="18">
        <v>0.48</v>
      </c>
      <c r="H12" s="24">
        <f t="shared" si="1"/>
        <v>8711.9039999999986</v>
      </c>
      <c r="I12" s="24">
        <f t="shared" si="2"/>
        <v>-24324.864000000001</v>
      </c>
      <c r="J12" s="24">
        <f t="shared" si="3"/>
        <v>192277.51200000002</v>
      </c>
    </row>
    <row r="13" spans="2:13" x14ac:dyDescent="0.2">
      <c r="B13" t="s">
        <v>13</v>
      </c>
      <c r="C13" s="40">
        <v>95069.7</v>
      </c>
      <c r="D13" s="40">
        <v>80888.7</v>
      </c>
      <c r="E13" s="18">
        <v>1092471.8400000001</v>
      </c>
      <c r="F13" s="21">
        <f t="shared" si="0"/>
        <v>11.49</v>
      </c>
      <c r="G13" s="18">
        <v>0.99</v>
      </c>
      <c r="H13" s="24">
        <f t="shared" si="1"/>
        <v>94119.002999999997</v>
      </c>
      <c r="I13" s="24">
        <f t="shared" si="2"/>
        <v>80079.812999999995</v>
      </c>
      <c r="J13" s="24">
        <f t="shared" si="3"/>
        <v>1081547.1216000002</v>
      </c>
    </row>
    <row r="14" spans="2:13" x14ac:dyDescent="0.2">
      <c r="B14" t="s">
        <v>14</v>
      </c>
      <c r="C14" s="40">
        <v>37998</v>
      </c>
      <c r="D14" s="40">
        <v>60767</v>
      </c>
      <c r="E14" s="18">
        <v>1491330.04</v>
      </c>
      <c r="F14" s="21">
        <f t="shared" si="0"/>
        <v>39.25</v>
      </c>
      <c r="G14" s="18">
        <v>1.35</v>
      </c>
      <c r="H14" s="24">
        <f t="shared" si="1"/>
        <v>51297.3</v>
      </c>
      <c r="I14" s="24">
        <f t="shared" si="2"/>
        <v>82035.450000000012</v>
      </c>
      <c r="J14" s="24">
        <f t="shared" si="3"/>
        <v>2013295.5540000002</v>
      </c>
    </row>
    <row r="15" spans="2:13" x14ac:dyDescent="0.2">
      <c r="B15" t="s">
        <v>15</v>
      </c>
      <c r="C15" s="40">
        <v>27470</v>
      </c>
      <c r="D15" s="40">
        <v>22474</v>
      </c>
      <c r="E15" s="18">
        <v>701833.85</v>
      </c>
      <c r="F15" s="21">
        <f t="shared" si="0"/>
        <v>25.55</v>
      </c>
      <c r="G15" s="18">
        <v>0.49</v>
      </c>
      <c r="H15" s="24">
        <f t="shared" si="1"/>
        <v>13460.3</v>
      </c>
      <c r="I15" s="24">
        <f t="shared" si="2"/>
        <v>11012.26</v>
      </c>
      <c r="J15" s="24">
        <f t="shared" si="3"/>
        <v>343898.58649999998</v>
      </c>
    </row>
    <row r="16" spans="2:13" x14ac:dyDescent="0.2">
      <c r="B16" t="s">
        <v>16</v>
      </c>
      <c r="C16" s="40">
        <v>17402.3</v>
      </c>
      <c r="D16" s="40">
        <v>15335.5</v>
      </c>
      <c r="E16" s="18">
        <v>720587.8</v>
      </c>
      <c r="F16" s="21">
        <f t="shared" si="0"/>
        <v>41.41</v>
      </c>
      <c r="G16" s="18">
        <v>0.61</v>
      </c>
      <c r="H16" s="24">
        <f t="shared" si="1"/>
        <v>10615.402999999998</v>
      </c>
      <c r="I16" s="24">
        <f t="shared" si="2"/>
        <v>9354.6550000000007</v>
      </c>
      <c r="J16" s="24">
        <f t="shared" si="3"/>
        <v>439558.55800000002</v>
      </c>
    </row>
    <row r="17" spans="2:10" x14ac:dyDescent="0.2">
      <c r="B17" t="s">
        <v>17</v>
      </c>
      <c r="C17" s="40">
        <v>10063.9</v>
      </c>
      <c r="D17" s="40">
        <v>13599.9</v>
      </c>
      <c r="E17" s="18">
        <v>406100.46</v>
      </c>
      <c r="F17" s="21">
        <f t="shared" si="0"/>
        <v>40.35</v>
      </c>
      <c r="G17" s="18">
        <v>0.88</v>
      </c>
      <c r="H17" s="24">
        <f t="shared" si="1"/>
        <v>8856.232</v>
      </c>
      <c r="I17" s="24">
        <f t="shared" si="2"/>
        <v>11967.912</v>
      </c>
      <c r="J17" s="24">
        <f t="shared" si="3"/>
        <v>357368.40480000002</v>
      </c>
    </row>
    <row r="18" spans="2:10" x14ac:dyDescent="0.2">
      <c r="B18" t="s">
        <v>18</v>
      </c>
      <c r="C18" s="40">
        <v>92659.8</v>
      </c>
      <c r="D18" s="40">
        <v>142667.79999999999</v>
      </c>
      <c r="E18" s="18">
        <v>1660326.77</v>
      </c>
      <c r="F18" s="21">
        <f t="shared" si="0"/>
        <v>17.920000000000002</v>
      </c>
      <c r="G18" s="18">
        <v>1.1100000000000001</v>
      </c>
      <c r="H18" s="24">
        <f t="shared" si="1"/>
        <v>102852.37800000001</v>
      </c>
      <c r="I18" s="24">
        <f t="shared" si="2"/>
        <v>158361.258</v>
      </c>
      <c r="J18" s="24">
        <f t="shared" si="3"/>
        <v>1842962.7147000001</v>
      </c>
    </row>
    <row r="19" spans="2:10" x14ac:dyDescent="0.2">
      <c r="B19" t="s">
        <v>19</v>
      </c>
      <c r="C19" s="40">
        <v>12921</v>
      </c>
      <c r="D19" s="40">
        <v>21306</v>
      </c>
      <c r="E19" s="18">
        <v>401981.66</v>
      </c>
      <c r="F19" s="21">
        <f t="shared" si="0"/>
        <v>31.11</v>
      </c>
      <c r="G19" s="18">
        <v>0.93</v>
      </c>
      <c r="H19" s="24">
        <f t="shared" si="1"/>
        <v>12016.53</v>
      </c>
      <c r="I19" s="24">
        <f t="shared" si="2"/>
        <v>19814.580000000002</v>
      </c>
      <c r="J19" s="24">
        <f t="shared" si="3"/>
        <v>373842.94380000001</v>
      </c>
    </row>
    <row r="20" spans="2:10" x14ac:dyDescent="0.2">
      <c r="B20" t="s">
        <v>20</v>
      </c>
      <c r="C20" s="40">
        <v>16670.8</v>
      </c>
      <c r="D20" s="40">
        <v>13386</v>
      </c>
      <c r="E20" s="18">
        <v>766978.51</v>
      </c>
      <c r="F20" s="21">
        <f t="shared" si="0"/>
        <v>46.01</v>
      </c>
      <c r="G20" s="18">
        <v>1</v>
      </c>
      <c r="H20" s="24">
        <f t="shared" si="1"/>
        <v>16670.8</v>
      </c>
      <c r="I20" s="24">
        <f t="shared" si="2"/>
        <v>13386</v>
      </c>
      <c r="J20" s="24">
        <f t="shared" si="3"/>
        <v>766978.51</v>
      </c>
    </row>
    <row r="21" spans="2:10" x14ac:dyDescent="0.2">
      <c r="B21" t="s">
        <v>21</v>
      </c>
      <c r="C21" s="40">
        <v>33681.599999999999</v>
      </c>
      <c r="D21" s="40">
        <v>18692.099999999999</v>
      </c>
      <c r="E21" s="18">
        <v>676352.15</v>
      </c>
      <c r="F21" s="21">
        <f t="shared" si="0"/>
        <v>20.079999999999998</v>
      </c>
      <c r="G21" s="18">
        <v>0.71</v>
      </c>
      <c r="H21" s="24">
        <f t="shared" si="1"/>
        <v>23913.935999999998</v>
      </c>
      <c r="I21" s="24">
        <f t="shared" si="2"/>
        <v>13271.390999999998</v>
      </c>
      <c r="J21" s="24">
        <f t="shared" si="3"/>
        <v>480210.02649999998</v>
      </c>
    </row>
    <row r="22" spans="2:10" x14ac:dyDescent="0.2">
      <c r="B22" t="s">
        <v>22</v>
      </c>
      <c r="C22" s="40">
        <v>31673</v>
      </c>
      <c r="D22" s="40">
        <v>24681.4</v>
      </c>
      <c r="E22" s="18">
        <v>515917.73</v>
      </c>
      <c r="F22" s="21">
        <f t="shared" si="0"/>
        <v>16.29</v>
      </c>
      <c r="G22" s="18">
        <v>0.99</v>
      </c>
      <c r="H22" s="24">
        <f t="shared" si="1"/>
        <v>31356.27</v>
      </c>
      <c r="I22" s="24">
        <f t="shared" si="2"/>
        <v>24434.586000000003</v>
      </c>
      <c r="J22" s="24">
        <f t="shared" si="3"/>
        <v>510758.5527</v>
      </c>
    </row>
    <row r="23" spans="2:10" x14ac:dyDescent="0.2">
      <c r="B23" t="s">
        <v>23</v>
      </c>
      <c r="C23" s="40">
        <v>86063.3</v>
      </c>
      <c r="D23" s="40">
        <v>73854.3</v>
      </c>
      <c r="E23" s="18">
        <v>1232560.8</v>
      </c>
      <c r="F23" s="21">
        <f t="shared" si="0"/>
        <v>14.32</v>
      </c>
      <c r="G23" s="18">
        <v>1.44</v>
      </c>
      <c r="H23" s="24">
        <f t="shared" si="1"/>
        <v>123931.152</v>
      </c>
      <c r="I23" s="24">
        <f t="shared" si="2"/>
        <v>106350.192</v>
      </c>
      <c r="J23" s="24">
        <f t="shared" si="3"/>
        <v>1774887.5519999999</v>
      </c>
    </row>
    <row r="24" spans="2:10" x14ac:dyDescent="0.2">
      <c r="B24" t="s">
        <v>24</v>
      </c>
      <c r="C24" s="40">
        <v>152530.29999999999</v>
      </c>
      <c r="D24" s="40">
        <v>128013.3</v>
      </c>
      <c r="E24" s="18">
        <v>4192247.27</v>
      </c>
      <c r="F24" s="21">
        <f t="shared" si="0"/>
        <v>27.48</v>
      </c>
      <c r="G24" s="18">
        <v>8.51</v>
      </c>
      <c r="H24" s="24">
        <f t="shared" si="1"/>
        <v>1298032.8529999999</v>
      </c>
      <c r="I24" s="24">
        <f t="shared" si="2"/>
        <v>1089393.183</v>
      </c>
      <c r="J24" s="24">
        <f t="shared" si="3"/>
        <v>35676024.267700002</v>
      </c>
    </row>
    <row r="25" spans="2:10" x14ac:dyDescent="0.2">
      <c r="B25" t="s">
        <v>25</v>
      </c>
      <c r="C25" s="40">
        <v>35842.699999999997</v>
      </c>
      <c r="D25" s="40">
        <v>31419.8</v>
      </c>
      <c r="E25" s="18">
        <v>732218.41</v>
      </c>
      <c r="F25" s="21">
        <f t="shared" si="0"/>
        <v>20.43</v>
      </c>
      <c r="G25" s="18">
        <v>1.2</v>
      </c>
      <c r="H25" s="24">
        <f t="shared" si="1"/>
        <v>43011.24</v>
      </c>
      <c r="I25" s="24">
        <f t="shared" si="2"/>
        <v>37703.759999999995</v>
      </c>
      <c r="J25" s="24">
        <f t="shared" si="3"/>
        <v>878662.09200000006</v>
      </c>
    </row>
    <row r="26" spans="2:10" x14ac:dyDescent="0.2">
      <c r="B26" t="s">
        <v>26</v>
      </c>
      <c r="C26" s="40">
        <v>18897.400000000001</v>
      </c>
      <c r="D26" s="40">
        <v>-2507.4</v>
      </c>
      <c r="E26" s="18">
        <v>451530.68</v>
      </c>
      <c r="F26" s="21">
        <f t="shared" si="0"/>
        <v>23.89</v>
      </c>
      <c r="G26" s="18">
        <v>0.73</v>
      </c>
      <c r="H26" s="24">
        <f t="shared" si="1"/>
        <v>13795.102000000001</v>
      </c>
      <c r="I26" s="24">
        <f t="shared" si="2"/>
        <v>-1830.402</v>
      </c>
      <c r="J26" s="24">
        <f t="shared" si="3"/>
        <v>329617.39639999997</v>
      </c>
    </row>
    <row r="27" spans="2:10" x14ac:dyDescent="0.2">
      <c r="B27" t="s">
        <v>27</v>
      </c>
      <c r="C27" s="40">
        <v>44760</v>
      </c>
      <c r="D27" s="40">
        <v>41390</v>
      </c>
      <c r="E27" s="18">
        <v>2321331.4500000002</v>
      </c>
      <c r="F27" s="21">
        <f t="shared" si="0"/>
        <v>51.86</v>
      </c>
      <c r="G27" s="18">
        <v>1.9</v>
      </c>
      <c r="H27" s="24">
        <f t="shared" si="1"/>
        <v>85044</v>
      </c>
      <c r="I27" s="24">
        <f t="shared" si="2"/>
        <v>78641</v>
      </c>
      <c r="J27" s="24">
        <f t="shared" si="3"/>
        <v>4410529.7549999999</v>
      </c>
    </row>
    <row r="28" spans="2:10" x14ac:dyDescent="0.2">
      <c r="B28" t="s">
        <v>28</v>
      </c>
      <c r="C28" s="40">
        <v>110511.2</v>
      </c>
      <c r="D28" s="40">
        <v>101902.6</v>
      </c>
      <c r="E28" s="18">
        <v>2541137.86</v>
      </c>
      <c r="F28" s="21">
        <f t="shared" si="0"/>
        <v>22.99</v>
      </c>
      <c r="G28" s="18">
        <v>6.96</v>
      </c>
      <c r="H28" s="24">
        <f t="shared" si="1"/>
        <v>769157.95199999993</v>
      </c>
      <c r="I28" s="24">
        <f t="shared" si="2"/>
        <v>709242.09600000002</v>
      </c>
      <c r="J28" s="24">
        <f t="shared" si="3"/>
        <v>17686319.505599998</v>
      </c>
    </row>
    <row r="29" spans="2:10" x14ac:dyDescent="0.2">
      <c r="B29" t="s">
        <v>29</v>
      </c>
      <c r="C29" s="40">
        <v>101883.8</v>
      </c>
      <c r="D29" s="40">
        <v>101799.6</v>
      </c>
      <c r="E29" s="18">
        <v>1834561.48</v>
      </c>
      <c r="F29" s="21">
        <f t="shared" si="0"/>
        <v>18.010000000000002</v>
      </c>
      <c r="G29" s="18">
        <v>4.71</v>
      </c>
      <c r="H29" s="24">
        <f t="shared" si="1"/>
        <v>479872.69800000003</v>
      </c>
      <c r="I29" s="24">
        <f t="shared" si="2"/>
        <v>479476.11600000004</v>
      </c>
      <c r="J29" s="24">
        <f t="shared" si="3"/>
        <v>8640784.5707999989</v>
      </c>
    </row>
    <row r="30" spans="2:10" x14ac:dyDescent="0.2">
      <c r="B30" t="s">
        <v>30</v>
      </c>
      <c r="C30" s="40">
        <v>102894.39999999999</v>
      </c>
      <c r="D30" s="40">
        <v>93444.5</v>
      </c>
      <c r="E30" s="18">
        <v>3837662</v>
      </c>
      <c r="F30" s="21">
        <f t="shared" si="0"/>
        <v>37.299999999999997</v>
      </c>
      <c r="G30" s="18">
        <v>6.95</v>
      </c>
      <c r="H30" s="24">
        <f t="shared" si="1"/>
        <v>715116.08</v>
      </c>
      <c r="I30" s="24">
        <f t="shared" si="2"/>
        <v>649439.27500000002</v>
      </c>
      <c r="J30" s="24">
        <f t="shared" si="3"/>
        <v>26671750.900000002</v>
      </c>
    </row>
    <row r="31" spans="2:10" x14ac:dyDescent="0.2">
      <c r="B31" t="s">
        <v>99</v>
      </c>
      <c r="C31" s="40">
        <v>29063.9</v>
      </c>
      <c r="D31" s="40">
        <v>23447.3</v>
      </c>
      <c r="E31" s="18">
        <v>469862.81</v>
      </c>
      <c r="F31" s="21">
        <f t="shared" si="0"/>
        <v>16.170000000000002</v>
      </c>
      <c r="G31" s="18">
        <v>0.94</v>
      </c>
      <c r="H31" s="24">
        <f t="shared" si="1"/>
        <v>27320.065999999999</v>
      </c>
      <c r="I31" s="24">
        <f t="shared" si="2"/>
        <v>22040.462</v>
      </c>
      <c r="J31" s="24">
        <f t="shared" si="3"/>
        <v>441671.04139999999</v>
      </c>
    </row>
    <row r="32" spans="2:10" x14ac:dyDescent="0.2">
      <c r="B32" t="s">
        <v>100</v>
      </c>
      <c r="C32" s="40">
        <v>203854</v>
      </c>
      <c r="D32" s="40">
        <v>124133.2</v>
      </c>
      <c r="E32" s="18">
        <v>2033288.81</v>
      </c>
      <c r="F32" s="21">
        <f t="shared" si="0"/>
        <v>9.9700000000000006</v>
      </c>
      <c r="G32" s="18">
        <v>1.1499999999999999</v>
      </c>
      <c r="H32" s="24">
        <f t="shared" si="1"/>
        <v>234432.09999999998</v>
      </c>
      <c r="I32" s="24">
        <f t="shared" si="2"/>
        <v>142753.18</v>
      </c>
      <c r="J32" s="24">
        <f t="shared" si="3"/>
        <v>2338282.1314999997</v>
      </c>
    </row>
    <row r="33" spans="2:10" x14ac:dyDescent="0.2">
      <c r="B33" t="s">
        <v>32</v>
      </c>
      <c r="C33" s="40">
        <v>28678.9</v>
      </c>
      <c r="D33" s="40">
        <v>22864.5</v>
      </c>
      <c r="E33" s="18">
        <v>891214.68</v>
      </c>
      <c r="F33" s="21">
        <f t="shared" si="0"/>
        <v>31.08</v>
      </c>
      <c r="G33" s="18">
        <v>2.09</v>
      </c>
      <c r="H33" s="24">
        <f t="shared" si="1"/>
        <v>59938.900999999998</v>
      </c>
      <c r="I33" s="24">
        <f t="shared" si="2"/>
        <v>47786.805</v>
      </c>
      <c r="J33" s="24">
        <f t="shared" si="3"/>
        <v>1862638.6812</v>
      </c>
    </row>
    <row r="34" spans="2:10" x14ac:dyDescent="0.2">
      <c r="B34" t="s">
        <v>33</v>
      </c>
      <c r="C34" s="40">
        <v>143530</v>
      </c>
      <c r="D34" s="40">
        <v>134890</v>
      </c>
      <c r="E34" s="18">
        <v>2263007.31</v>
      </c>
      <c r="F34" s="21">
        <f t="shared" si="0"/>
        <v>15.77</v>
      </c>
      <c r="G34" s="18">
        <v>5.96</v>
      </c>
      <c r="H34" s="24">
        <f t="shared" si="1"/>
        <v>855438.8</v>
      </c>
      <c r="I34" s="24">
        <f t="shared" si="2"/>
        <v>803944.4</v>
      </c>
      <c r="J34" s="24">
        <f t="shared" si="3"/>
        <v>13487523.567600001</v>
      </c>
    </row>
    <row r="35" spans="2:10" x14ac:dyDescent="0.2">
      <c r="B35" t="s">
        <v>34</v>
      </c>
      <c r="C35" s="40">
        <v>49404.3</v>
      </c>
      <c r="D35" s="40">
        <v>34588.5</v>
      </c>
      <c r="E35" s="18">
        <v>1842321.65</v>
      </c>
      <c r="F35" s="21">
        <f t="shared" si="0"/>
        <v>37.29</v>
      </c>
      <c r="G35" s="18">
        <v>3.05</v>
      </c>
      <c r="H35" s="24">
        <f t="shared" si="1"/>
        <v>150683.11499999999</v>
      </c>
      <c r="I35" s="24">
        <f t="shared" si="2"/>
        <v>105494.92499999999</v>
      </c>
      <c r="J35" s="24">
        <f t="shared" si="3"/>
        <v>5619081.0324999997</v>
      </c>
    </row>
    <row r="36" spans="2:10" x14ac:dyDescent="0.2">
      <c r="B36" t="s">
        <v>35</v>
      </c>
      <c r="C36" s="40">
        <v>60412.3</v>
      </c>
      <c r="D36" s="40">
        <v>42328.800000000003</v>
      </c>
      <c r="E36" s="18">
        <v>1666335.06</v>
      </c>
      <c r="F36" s="21">
        <f t="shared" si="0"/>
        <v>27.58</v>
      </c>
      <c r="G36" s="18">
        <v>3.77</v>
      </c>
      <c r="H36" s="24">
        <f t="shared" si="1"/>
        <v>227754.37100000001</v>
      </c>
      <c r="I36" s="24">
        <f t="shared" si="2"/>
        <v>159579.576</v>
      </c>
      <c r="J36" s="24">
        <f t="shared" si="3"/>
        <v>6282083.1762000006</v>
      </c>
    </row>
    <row r="37" spans="2:10" x14ac:dyDescent="0.2">
      <c r="B37" t="s">
        <v>36</v>
      </c>
      <c r="C37" s="40">
        <v>25574.6</v>
      </c>
      <c r="D37" s="40">
        <v>22607.4</v>
      </c>
      <c r="E37" s="18">
        <v>501286.61</v>
      </c>
      <c r="F37" s="21">
        <f t="shared" ref="F37:F55" si="4">ROUND(E37/C37,2)</f>
        <v>19.600000000000001</v>
      </c>
      <c r="G37" s="18">
        <v>1.01</v>
      </c>
      <c r="H37" s="24">
        <f t="shared" ref="H37:H55" si="5">$G37*C37</f>
        <v>25830.345999999998</v>
      </c>
      <c r="I37" s="24">
        <f t="shared" ref="I37:I55" si="6">$G37*D37</f>
        <v>22833.474000000002</v>
      </c>
      <c r="J37" s="24">
        <f t="shared" ref="J37:J55" si="7">G37*E37</f>
        <v>506299.47609999997</v>
      </c>
    </row>
    <row r="38" spans="2:10" x14ac:dyDescent="0.2">
      <c r="B38" t="s">
        <v>37</v>
      </c>
      <c r="C38" s="40">
        <v>36980.400000000001</v>
      </c>
      <c r="D38" s="40">
        <v>31484.3</v>
      </c>
      <c r="E38" s="18">
        <v>841890.73</v>
      </c>
      <c r="F38" s="21">
        <f t="shared" si="4"/>
        <v>22.77</v>
      </c>
      <c r="G38" s="18">
        <v>1.75</v>
      </c>
      <c r="H38" s="24">
        <f t="shared" si="5"/>
        <v>64715.700000000004</v>
      </c>
      <c r="I38" s="24">
        <f t="shared" si="6"/>
        <v>55097.525000000001</v>
      </c>
      <c r="J38" s="24">
        <f t="shared" si="7"/>
        <v>1473308.7774999999</v>
      </c>
    </row>
    <row r="39" spans="2:10" x14ac:dyDescent="0.2">
      <c r="B39" t="s">
        <v>38</v>
      </c>
      <c r="C39" s="40">
        <v>75099</v>
      </c>
      <c r="D39" s="40">
        <v>54961</v>
      </c>
      <c r="E39" s="18">
        <v>2155039.15</v>
      </c>
      <c r="F39" s="21">
        <f t="shared" si="4"/>
        <v>28.7</v>
      </c>
      <c r="G39" s="18">
        <v>2.33</v>
      </c>
      <c r="H39" s="24">
        <f t="shared" si="5"/>
        <v>174980.67</v>
      </c>
      <c r="I39" s="24">
        <f t="shared" si="6"/>
        <v>128059.13</v>
      </c>
      <c r="J39" s="24">
        <f t="shared" si="7"/>
        <v>5021241.2194999997</v>
      </c>
    </row>
    <row r="40" spans="2:10" x14ac:dyDescent="0.2">
      <c r="B40" t="s">
        <v>39</v>
      </c>
      <c r="C40" s="40">
        <v>107196.4</v>
      </c>
      <c r="D40" s="40">
        <v>108011.5</v>
      </c>
      <c r="E40" s="18">
        <v>1289796.77</v>
      </c>
      <c r="F40" s="21">
        <f t="shared" si="4"/>
        <v>12.03</v>
      </c>
      <c r="G40" s="18">
        <v>1.2</v>
      </c>
      <c r="H40" s="24">
        <f t="shared" si="5"/>
        <v>128635.68</v>
      </c>
      <c r="I40" s="24">
        <f t="shared" si="6"/>
        <v>129613.79999999999</v>
      </c>
      <c r="J40" s="24">
        <f t="shared" si="7"/>
        <v>1547756.1240000001</v>
      </c>
    </row>
    <row r="41" spans="2:10" x14ac:dyDescent="0.2">
      <c r="B41" t="s">
        <v>40</v>
      </c>
      <c r="C41" s="40">
        <v>204978.6</v>
      </c>
      <c r="D41" s="40">
        <v>128752.1</v>
      </c>
      <c r="E41" s="18">
        <v>2251270.2799999998</v>
      </c>
      <c r="F41" s="21">
        <f t="shared" si="4"/>
        <v>10.98</v>
      </c>
      <c r="G41" s="18">
        <v>1.53</v>
      </c>
      <c r="H41" s="24">
        <f t="shared" si="5"/>
        <v>313617.25800000003</v>
      </c>
      <c r="I41" s="24">
        <f t="shared" si="6"/>
        <v>196990.71300000002</v>
      </c>
      <c r="J41" s="24">
        <f t="shared" si="7"/>
        <v>3444443.5283999997</v>
      </c>
    </row>
    <row r="42" spans="2:10" x14ac:dyDescent="0.2">
      <c r="B42" t="s">
        <v>41</v>
      </c>
      <c r="C42" s="40">
        <v>74507.3</v>
      </c>
      <c r="D42" s="40">
        <v>59586.1</v>
      </c>
      <c r="E42" s="18">
        <v>1092225.1299999999</v>
      </c>
      <c r="F42" s="21">
        <f t="shared" si="4"/>
        <v>14.66</v>
      </c>
      <c r="G42" s="18">
        <v>1.27</v>
      </c>
      <c r="H42" s="24">
        <f t="shared" si="5"/>
        <v>94624.271000000008</v>
      </c>
      <c r="I42" s="24">
        <f t="shared" si="6"/>
        <v>75674.346999999994</v>
      </c>
      <c r="J42" s="24">
        <f t="shared" si="7"/>
        <v>1387125.9150999999</v>
      </c>
    </row>
    <row r="43" spans="2:10" x14ac:dyDescent="0.2">
      <c r="B43" t="s">
        <v>42</v>
      </c>
      <c r="C43" s="40">
        <v>299010</v>
      </c>
      <c r="D43" s="40">
        <v>297450</v>
      </c>
      <c r="E43" s="18">
        <v>4411480.55</v>
      </c>
      <c r="F43" s="21">
        <f t="shared" si="4"/>
        <v>14.75</v>
      </c>
      <c r="G43" s="18">
        <v>6.38</v>
      </c>
      <c r="H43" s="24">
        <f t="shared" si="5"/>
        <v>1907683.8</v>
      </c>
      <c r="I43" s="24">
        <f t="shared" si="6"/>
        <v>1897731</v>
      </c>
      <c r="J43" s="24">
        <f t="shared" si="7"/>
        <v>28145245.908999998</v>
      </c>
    </row>
    <row r="44" spans="2:10" x14ac:dyDescent="0.2">
      <c r="B44" t="s">
        <v>43</v>
      </c>
      <c r="C44" s="40">
        <v>2412.3000000000002</v>
      </c>
      <c r="D44" s="40">
        <v>122245.9</v>
      </c>
      <c r="E44" s="18">
        <v>2304821.41</v>
      </c>
      <c r="F44" s="21">
        <f t="shared" si="4"/>
        <v>955.45</v>
      </c>
      <c r="G44" s="18">
        <v>2.73</v>
      </c>
      <c r="H44" s="24">
        <f t="shared" si="5"/>
        <v>6585.5790000000006</v>
      </c>
      <c r="I44" s="24">
        <f t="shared" si="6"/>
        <v>333731.30699999997</v>
      </c>
      <c r="J44" s="24">
        <f t="shared" si="7"/>
        <v>6292162.4493000004</v>
      </c>
    </row>
    <row r="45" spans="2:10" x14ac:dyDescent="0.2">
      <c r="B45" t="s">
        <v>44</v>
      </c>
      <c r="C45" s="40">
        <v>69643.7</v>
      </c>
      <c r="D45" s="40">
        <v>45457.1</v>
      </c>
      <c r="E45" s="18">
        <v>1206191.2</v>
      </c>
      <c r="F45" s="21">
        <f t="shared" si="4"/>
        <v>17.32</v>
      </c>
      <c r="G45" s="18">
        <v>2.2200000000000002</v>
      </c>
      <c r="H45" s="24">
        <f t="shared" si="5"/>
        <v>154609.014</v>
      </c>
      <c r="I45" s="24">
        <f t="shared" si="6"/>
        <v>100914.762</v>
      </c>
      <c r="J45" s="24">
        <f t="shared" si="7"/>
        <v>2677744.4640000002</v>
      </c>
    </row>
    <row r="46" spans="2:10" x14ac:dyDescent="0.2">
      <c r="B46" t="s">
        <v>45</v>
      </c>
      <c r="C46" s="40">
        <v>262890</v>
      </c>
      <c r="D46" s="40">
        <v>242700</v>
      </c>
      <c r="E46" s="18">
        <v>5068285.49</v>
      </c>
      <c r="F46" s="21">
        <f t="shared" si="4"/>
        <v>19.28</v>
      </c>
      <c r="G46" s="18">
        <v>3.78</v>
      </c>
      <c r="H46" s="24">
        <f t="shared" si="5"/>
        <v>993724.2</v>
      </c>
      <c r="I46" s="24">
        <f t="shared" si="6"/>
        <v>917406</v>
      </c>
      <c r="J46" s="24">
        <f t="shared" si="7"/>
        <v>19158119.152199998</v>
      </c>
    </row>
    <row r="47" spans="2:10" x14ac:dyDescent="0.2">
      <c r="B47" t="s">
        <v>47</v>
      </c>
      <c r="C47" s="41">
        <v>63381.27</v>
      </c>
      <c r="D47" s="41">
        <v>98453.98</v>
      </c>
      <c r="E47" s="18">
        <v>1388670.23</v>
      </c>
      <c r="F47" s="21">
        <f t="shared" si="4"/>
        <v>21.91</v>
      </c>
      <c r="G47" s="18">
        <v>2.5499999999999998</v>
      </c>
      <c r="H47" s="24">
        <f t="shared" si="5"/>
        <v>161622.23849999998</v>
      </c>
      <c r="I47" s="24">
        <f t="shared" si="6"/>
        <v>251057.64899999998</v>
      </c>
      <c r="J47" s="24">
        <f t="shared" si="7"/>
        <v>3541109.0864999997</v>
      </c>
    </row>
    <row r="48" spans="2:10" x14ac:dyDescent="0.2">
      <c r="B48" t="s">
        <v>101</v>
      </c>
      <c r="C48" s="41">
        <v>11162.32</v>
      </c>
      <c r="D48" s="41">
        <v>17339.12</v>
      </c>
      <c r="E48" s="18">
        <v>145229.74799999999</v>
      </c>
      <c r="F48" s="21">
        <f t="shared" si="4"/>
        <v>13.01</v>
      </c>
      <c r="G48" s="18">
        <v>0.42</v>
      </c>
      <c r="H48" s="24">
        <f t="shared" si="5"/>
        <v>4688.1743999999999</v>
      </c>
      <c r="I48" s="24">
        <f t="shared" si="6"/>
        <v>7282.4303999999993</v>
      </c>
      <c r="J48" s="24">
        <f t="shared" si="7"/>
        <v>60996.494159999995</v>
      </c>
    </row>
    <row r="49" spans="2:10" x14ac:dyDescent="0.2">
      <c r="B49" t="s">
        <v>48</v>
      </c>
      <c r="C49" s="40">
        <v>7454.8</v>
      </c>
      <c r="D49" s="40">
        <v>6622</v>
      </c>
      <c r="E49" s="18">
        <v>219357.13</v>
      </c>
      <c r="F49" s="21">
        <f t="shared" si="4"/>
        <v>29.42</v>
      </c>
      <c r="G49" s="18">
        <v>0.48</v>
      </c>
      <c r="H49" s="24">
        <f t="shared" si="5"/>
        <v>3578.3040000000001</v>
      </c>
      <c r="I49" s="24">
        <f t="shared" si="6"/>
        <v>3178.56</v>
      </c>
      <c r="J49" s="24">
        <f t="shared" si="7"/>
        <v>105291.4224</v>
      </c>
    </row>
    <row r="50" spans="2:10" x14ac:dyDescent="0.2">
      <c r="B50" t="s">
        <v>49</v>
      </c>
      <c r="C50" s="40">
        <v>-42408</v>
      </c>
      <c r="D50" s="40">
        <v>-3827.8</v>
      </c>
      <c r="E50" s="18">
        <v>493134.64</v>
      </c>
      <c r="F50" s="21">
        <f t="shared" si="4"/>
        <v>-11.63</v>
      </c>
      <c r="G50" s="18">
        <v>0.94</v>
      </c>
      <c r="H50" s="24">
        <f t="shared" si="5"/>
        <v>-39863.519999999997</v>
      </c>
      <c r="I50" s="24">
        <f t="shared" si="6"/>
        <v>-3598.1320000000001</v>
      </c>
      <c r="J50" s="24">
        <f t="shared" si="7"/>
        <v>463546.56160000002</v>
      </c>
    </row>
    <row r="51" spans="2:10" x14ac:dyDescent="0.2">
      <c r="B51" t="s">
        <v>50</v>
      </c>
      <c r="C51" s="40">
        <v>28508.7</v>
      </c>
      <c r="D51" s="40">
        <v>30266.1</v>
      </c>
      <c r="E51" s="18">
        <v>369795.06</v>
      </c>
      <c r="F51" s="21">
        <f t="shared" si="4"/>
        <v>12.97</v>
      </c>
      <c r="G51" s="18">
        <v>0.83</v>
      </c>
      <c r="H51" s="24">
        <f t="shared" si="5"/>
        <v>23662.220999999998</v>
      </c>
      <c r="I51" s="24">
        <f t="shared" si="6"/>
        <v>25120.862999999998</v>
      </c>
      <c r="J51" s="24">
        <f t="shared" si="7"/>
        <v>306929.89979999996</v>
      </c>
    </row>
    <row r="52" spans="2:10" x14ac:dyDescent="0.2">
      <c r="B52" t="s">
        <v>51</v>
      </c>
      <c r="C52" s="40">
        <v>27149.200000000001</v>
      </c>
      <c r="D52" s="40">
        <v>24780.400000000001</v>
      </c>
      <c r="E52" s="18">
        <v>1116006.9099999999</v>
      </c>
      <c r="F52" s="21">
        <f t="shared" si="4"/>
        <v>41.11</v>
      </c>
      <c r="G52" s="18">
        <v>1.21</v>
      </c>
      <c r="H52" s="24">
        <f t="shared" si="5"/>
        <v>32850.531999999999</v>
      </c>
      <c r="I52" s="24">
        <f t="shared" si="6"/>
        <v>29984.284</v>
      </c>
      <c r="J52" s="24">
        <f t="shared" si="7"/>
        <v>1350368.3610999999</v>
      </c>
    </row>
    <row r="53" spans="2:10" x14ac:dyDescent="0.2">
      <c r="B53" t="s">
        <v>52</v>
      </c>
      <c r="C53" s="40">
        <v>84931</v>
      </c>
      <c r="D53" s="40">
        <v>89079</v>
      </c>
      <c r="E53" s="18">
        <v>1300388.58</v>
      </c>
      <c r="F53" s="21">
        <f t="shared" si="4"/>
        <v>15.31</v>
      </c>
      <c r="G53" s="18">
        <v>0.95</v>
      </c>
      <c r="H53" s="24">
        <f t="shared" si="5"/>
        <v>80684.45</v>
      </c>
      <c r="I53" s="24">
        <f t="shared" si="6"/>
        <v>84625.05</v>
      </c>
      <c r="J53" s="24">
        <f t="shared" si="7"/>
        <v>1235369.1510000001</v>
      </c>
    </row>
    <row r="54" spans="2:10" x14ac:dyDescent="0.2">
      <c r="B54" t="s">
        <v>53</v>
      </c>
      <c r="C54" s="40">
        <v>33398.9</v>
      </c>
      <c r="D54" s="40">
        <v>25296.9</v>
      </c>
      <c r="E54" s="18">
        <v>658309.18999999994</v>
      </c>
      <c r="F54" s="21">
        <f t="shared" si="4"/>
        <v>19.71</v>
      </c>
      <c r="G54" s="18">
        <v>1.49</v>
      </c>
      <c r="H54" s="24">
        <f t="shared" si="5"/>
        <v>49764.361000000004</v>
      </c>
      <c r="I54" s="24">
        <f t="shared" si="6"/>
        <v>37692.381000000001</v>
      </c>
      <c r="J54" s="24">
        <f t="shared" si="7"/>
        <v>980880.69309999992</v>
      </c>
    </row>
    <row r="55" spans="2:10" x14ac:dyDescent="0.2">
      <c r="B55" s="8" t="s">
        <v>54</v>
      </c>
      <c r="C55" s="43">
        <v>22216.6</v>
      </c>
      <c r="D55" s="43">
        <v>8232.2999999999993</v>
      </c>
      <c r="E55" s="28">
        <v>501498.3</v>
      </c>
      <c r="F55" s="29">
        <f t="shared" si="4"/>
        <v>22.57</v>
      </c>
      <c r="G55" s="28">
        <v>0.86</v>
      </c>
      <c r="H55" s="30">
        <f t="shared" si="5"/>
        <v>19106.275999999998</v>
      </c>
      <c r="I55" s="30">
        <f t="shared" si="6"/>
        <v>7079.7779999999993</v>
      </c>
      <c r="J55" s="44">
        <f t="shared" si="7"/>
        <v>431288.538</v>
      </c>
    </row>
    <row r="56" spans="2:10" x14ac:dyDescent="0.2">
      <c r="C56" s="25">
        <f>SUM(C5:C55)</f>
        <v>3136607.9899999993</v>
      </c>
      <c r="D56" s="25">
        <f>SUM(D5:D55)</f>
        <v>2927413.9000000004</v>
      </c>
      <c r="E56" s="10"/>
      <c r="F56" s="25" t="s">
        <v>74</v>
      </c>
      <c r="G56" s="38">
        <f>SUM(G5:G55)</f>
        <v>99.999999999999986</v>
      </c>
      <c r="H56" s="38">
        <f>SUM(H5:H55)</f>
        <v>9879679.1078999974</v>
      </c>
      <c r="I56" s="38">
        <f>SUM(I5:I55)</f>
        <v>9442252.3734000046</v>
      </c>
      <c r="J56" s="26">
        <f>SUM(J5:J55)</f>
        <v>219104828.83495998</v>
      </c>
    </row>
    <row r="57" spans="2:10" x14ac:dyDescent="0.2">
      <c r="C57" s="26" t="s">
        <v>118</v>
      </c>
      <c r="D57" s="49">
        <f>C56/D56-1</f>
        <v>7.1460373266656552E-2</v>
      </c>
      <c r="E57" s="10"/>
      <c r="F57" s="25"/>
      <c r="G57" s="38"/>
      <c r="H57" s="50" t="s">
        <v>114</v>
      </c>
      <c r="I57" s="49">
        <f>H56/I56-1</f>
        <v>4.6326524350511766E-2</v>
      </c>
      <c r="J57" s="26"/>
    </row>
    <row r="58" spans="2:10" x14ac:dyDescent="0.2">
      <c r="B58" s="9" t="s">
        <v>65</v>
      </c>
      <c r="H58" s="31" t="s">
        <v>116</v>
      </c>
      <c r="I58" s="51" t="s">
        <v>115</v>
      </c>
    </row>
    <row r="59" spans="2:10" x14ac:dyDescent="0.2">
      <c r="B59" t="s">
        <v>113</v>
      </c>
      <c r="G59" s="23">
        <v>42884</v>
      </c>
      <c r="H59" s="39">
        <v>9604.9</v>
      </c>
      <c r="I59" s="33">
        <f>H56</f>
        <v>9879679.1078999974</v>
      </c>
    </row>
    <row r="60" spans="2:10" x14ac:dyDescent="0.2">
      <c r="B60" t="s">
        <v>109</v>
      </c>
      <c r="G60" s="23">
        <v>42786</v>
      </c>
      <c r="H60" s="39">
        <v>8879.2000000000007</v>
      </c>
      <c r="I60" s="33">
        <f>'31122016'!G56</f>
        <v>9225293.4310000036</v>
      </c>
    </row>
    <row r="61" spans="2:10" x14ac:dyDescent="0.2">
      <c r="B61" t="s">
        <v>85</v>
      </c>
      <c r="G61" t="s">
        <v>79</v>
      </c>
      <c r="H61" s="34">
        <f>H59/H60-1</f>
        <v>8.1730336066312193E-2</v>
      </c>
      <c r="I61" s="34">
        <f>I59/I60-1</f>
        <v>7.0933860455976827E-2</v>
      </c>
    </row>
    <row r="62" spans="2:10" x14ac:dyDescent="0.2">
      <c r="B62" t="s">
        <v>110</v>
      </c>
    </row>
    <row r="63" spans="2:10" x14ac:dyDescent="0.2">
      <c r="B63" t="s">
        <v>112</v>
      </c>
    </row>
    <row r="64" spans="2:10" x14ac:dyDescent="0.2">
      <c r="B64" t="s">
        <v>111</v>
      </c>
    </row>
    <row r="65" spans="2:2" x14ac:dyDescent="0.2">
      <c r="B65" t="s">
        <v>117</v>
      </c>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topLeftCell="A13" workbookViewId="0">
      <selection activeCell="C27" sqref="C27"/>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39.28515625" customWidth="1"/>
    <col min="12" max="12" width="17.140625" customWidth="1"/>
    <col min="14" max="14" width="0" hidden="1" customWidth="1"/>
    <col min="15" max="15" width="12.140625" bestFit="1" customWidth="1"/>
  </cols>
  <sheetData>
    <row r="1" spans="2:16" ht="15.75" x14ac:dyDescent="0.25">
      <c r="B1" s="63"/>
      <c r="C1" s="35" t="s">
        <v>126</v>
      </c>
      <c r="D1" s="64">
        <f>J55/I55</f>
        <v>22.834604915102062</v>
      </c>
      <c r="E1" s="58"/>
      <c r="F1" s="58"/>
      <c r="G1" s="58"/>
      <c r="H1" s="58"/>
      <c r="I1" s="58"/>
      <c r="J1" s="58"/>
    </row>
    <row r="2" spans="2:16" x14ac:dyDescent="0.2">
      <c r="C2" s="47"/>
      <c r="D2" s="47" t="s">
        <v>80</v>
      </c>
      <c r="E2" s="47"/>
      <c r="F2" s="47"/>
      <c r="G2" s="47"/>
      <c r="H2" s="47"/>
      <c r="I2" s="47"/>
      <c r="J2" s="47"/>
    </row>
    <row r="3" spans="2:16" ht="64.5" thickBot="1" x14ac:dyDescent="0.25">
      <c r="B3" s="3" t="s">
        <v>60</v>
      </c>
      <c r="C3" s="3" t="s">
        <v>120</v>
      </c>
      <c r="D3" s="3" t="s">
        <v>121</v>
      </c>
      <c r="E3" s="3" t="s">
        <v>119</v>
      </c>
      <c r="F3" s="3" t="s">
        <v>127</v>
      </c>
      <c r="G3" s="3" t="s">
        <v>58</v>
      </c>
      <c r="H3" s="3" t="s">
        <v>122</v>
      </c>
      <c r="I3" s="3" t="s">
        <v>123</v>
      </c>
      <c r="J3" s="3" t="s">
        <v>128</v>
      </c>
      <c r="L3" t="s">
        <v>56</v>
      </c>
      <c r="M3" t="s">
        <v>57</v>
      </c>
    </row>
    <row r="4" spans="2:16" ht="13.5" thickTop="1" x14ac:dyDescent="0.2">
      <c r="B4" s="66" t="s">
        <v>2</v>
      </c>
      <c r="C4" s="67">
        <v>2460.3000000000002</v>
      </c>
      <c r="D4" s="67">
        <v>3262</v>
      </c>
      <c r="E4" s="67">
        <v>7100.8</v>
      </c>
      <c r="F4" s="68">
        <v>334951.45</v>
      </c>
      <c r="G4" s="69">
        <f>ROUND(F4/E4,2)</f>
        <v>47.17</v>
      </c>
      <c r="H4" s="69">
        <v>0.38</v>
      </c>
      <c r="I4" s="69">
        <f>$H4*E4</f>
        <v>2698.3040000000001</v>
      </c>
      <c r="J4" s="69">
        <f t="shared" ref="J4:J54" si="0">H4*F4</f>
        <v>127281.55100000001</v>
      </c>
      <c r="K4" t="s">
        <v>77</v>
      </c>
      <c r="L4" s="32">
        <v>2887348428</v>
      </c>
      <c r="M4">
        <f>ROUND(L4/SUM($L$4:$L$5),4)</f>
        <v>0.85029999999999994</v>
      </c>
      <c r="N4">
        <f>IF(G4&gt;'31032017'!F5,1,0)</f>
        <v>0</v>
      </c>
      <c r="O4" s="65"/>
      <c r="P4" s="65"/>
    </row>
    <row r="5" spans="2:16" x14ac:dyDescent="0.2">
      <c r="B5" s="70" t="s">
        <v>4</v>
      </c>
      <c r="C5" s="71">
        <v>8249.5</v>
      </c>
      <c r="D5" s="71">
        <v>7034.3</v>
      </c>
      <c r="E5" s="71">
        <v>37924.600000000006</v>
      </c>
      <c r="F5" s="72">
        <v>819993.35</v>
      </c>
      <c r="G5" s="73">
        <f t="shared" ref="G5:G54" si="1">ROUND(F5/E5,2)</f>
        <v>21.62</v>
      </c>
      <c r="H5" s="73">
        <v>0.84</v>
      </c>
      <c r="I5" s="73">
        <f t="shared" ref="I5:I54" si="2">$H5*E5</f>
        <v>31856.664000000004</v>
      </c>
      <c r="J5" s="73">
        <f t="shared" si="0"/>
        <v>688794.41399999999</v>
      </c>
      <c r="K5" t="s">
        <v>78</v>
      </c>
      <c r="L5" s="32">
        <v>508502291</v>
      </c>
      <c r="M5">
        <f>1-M4</f>
        <v>0.14970000000000006</v>
      </c>
      <c r="N5">
        <f>IF(G5&gt;'31032017'!F6,1,0)</f>
        <v>1</v>
      </c>
      <c r="O5" s="65"/>
      <c r="P5" s="65"/>
    </row>
    <row r="6" spans="2:16" x14ac:dyDescent="0.2">
      <c r="B6" s="70" t="s">
        <v>6</v>
      </c>
      <c r="C6" s="71">
        <v>5193</v>
      </c>
      <c r="D6" s="71">
        <v>5552.5</v>
      </c>
      <c r="E6" s="71">
        <v>12685.8</v>
      </c>
      <c r="F6" s="72">
        <v>526841.31999999995</v>
      </c>
      <c r="G6" s="73">
        <f t="shared" si="1"/>
        <v>41.53</v>
      </c>
      <c r="H6" s="73">
        <v>0.51</v>
      </c>
      <c r="I6" s="73">
        <f t="shared" si="2"/>
        <v>6469.7579999999998</v>
      </c>
      <c r="J6" s="73">
        <f t="shared" si="0"/>
        <v>268689.07319999998</v>
      </c>
      <c r="N6">
        <f>IF(G6&gt;'31032017'!F7,1,0)</f>
        <v>1</v>
      </c>
      <c r="O6" s="65"/>
      <c r="P6" s="65"/>
    </row>
    <row r="7" spans="2:16" x14ac:dyDescent="0.2">
      <c r="B7" s="70" t="s">
        <v>7</v>
      </c>
      <c r="C7" s="71">
        <v>5350.5</v>
      </c>
      <c r="D7" s="71">
        <v>4274.1000000000004</v>
      </c>
      <c r="E7" s="71">
        <v>18317.800000000003</v>
      </c>
      <c r="F7" s="72">
        <v>1106914.25</v>
      </c>
      <c r="G7" s="73">
        <f t="shared" si="1"/>
        <v>60.43</v>
      </c>
      <c r="H7" s="73">
        <v>1.37</v>
      </c>
      <c r="I7" s="73">
        <f t="shared" si="2"/>
        <v>25095.386000000006</v>
      </c>
      <c r="J7" s="73">
        <f t="shared" si="0"/>
        <v>1516472.5225000002</v>
      </c>
      <c r="N7">
        <f>IF(G7&gt;'31032017'!F8,1,0)</f>
        <v>1</v>
      </c>
      <c r="O7" s="65"/>
      <c r="P7" s="65"/>
    </row>
    <row r="8" spans="2:16" x14ac:dyDescent="0.2">
      <c r="B8" s="70" t="s">
        <v>8</v>
      </c>
      <c r="C8" s="71">
        <v>5849.6</v>
      </c>
      <c r="D8" s="71">
        <v>5185.1000000000004</v>
      </c>
      <c r="E8" s="71">
        <v>22351.9</v>
      </c>
      <c r="F8" s="72">
        <v>418803.39</v>
      </c>
      <c r="G8" s="73">
        <f t="shared" si="1"/>
        <v>18.739999999999998</v>
      </c>
      <c r="H8" s="73">
        <v>0.53</v>
      </c>
      <c r="I8" s="73">
        <f t="shared" si="2"/>
        <v>11846.507000000001</v>
      </c>
      <c r="J8" s="73">
        <f t="shared" si="0"/>
        <v>221965.79670000001</v>
      </c>
      <c r="N8">
        <f>IF(G8&gt;'31032017'!F9,1,0)</f>
        <v>1</v>
      </c>
      <c r="O8" s="65"/>
      <c r="P8" s="65"/>
    </row>
    <row r="9" spans="2:16" x14ac:dyDescent="0.2">
      <c r="B9" s="70" t="s">
        <v>9</v>
      </c>
      <c r="C9" s="71">
        <v>15555.3</v>
      </c>
      <c r="D9" s="71">
        <v>13056</v>
      </c>
      <c r="E9" s="71">
        <v>34293.5</v>
      </c>
      <c r="F9" s="72">
        <v>1178311</v>
      </c>
      <c r="G9" s="73">
        <f t="shared" si="1"/>
        <v>34.36</v>
      </c>
      <c r="H9" s="73">
        <v>2.3199999999999998</v>
      </c>
      <c r="I9" s="73">
        <f t="shared" si="2"/>
        <v>79560.92</v>
      </c>
      <c r="J9" s="73">
        <f t="shared" si="0"/>
        <v>2733681.52</v>
      </c>
      <c r="N9">
        <f>IF(G9&gt;'31032017'!F10,1,0)</f>
        <v>1</v>
      </c>
      <c r="O9" s="65"/>
      <c r="P9" s="65"/>
    </row>
    <row r="10" spans="2:16" x14ac:dyDescent="0.2">
      <c r="B10" s="70" t="s">
        <v>10</v>
      </c>
      <c r="C10" s="71">
        <v>10397</v>
      </c>
      <c r="D10" s="71">
        <v>8367.4</v>
      </c>
      <c r="E10" s="71">
        <v>38765.300000000003</v>
      </c>
      <c r="F10" s="72">
        <v>819632.08</v>
      </c>
      <c r="G10" s="73">
        <f t="shared" si="1"/>
        <v>21.14</v>
      </c>
      <c r="H10" s="73">
        <v>1</v>
      </c>
      <c r="I10" s="73">
        <f t="shared" si="2"/>
        <v>38765.300000000003</v>
      </c>
      <c r="J10" s="73">
        <f t="shared" si="0"/>
        <v>819632.08</v>
      </c>
      <c r="N10">
        <f>IF(G10&gt;'31032017'!F11,1,0)</f>
        <v>1</v>
      </c>
      <c r="O10" s="65"/>
      <c r="P10" s="65"/>
    </row>
    <row r="11" spans="2:16" x14ac:dyDescent="0.2">
      <c r="B11" s="70" t="s">
        <v>11</v>
      </c>
      <c r="C11" s="71">
        <v>4236.2</v>
      </c>
      <c r="D11" s="71">
        <v>2033.9</v>
      </c>
      <c r="E11" s="71">
        <v>11629</v>
      </c>
      <c r="F11" s="72">
        <v>327709.09999999998</v>
      </c>
      <c r="G11" s="73">
        <f t="shared" si="1"/>
        <v>28.18</v>
      </c>
      <c r="H11" s="73">
        <v>0.41</v>
      </c>
      <c r="I11" s="73">
        <f t="shared" si="2"/>
        <v>4767.8899999999994</v>
      </c>
      <c r="J11" s="73">
        <f t="shared" si="0"/>
        <v>134360.73099999997</v>
      </c>
      <c r="N11">
        <f>IF(G11&gt;'31032017'!F12,1,0)</f>
        <v>1</v>
      </c>
      <c r="O11" s="65"/>
      <c r="P11" s="65"/>
    </row>
    <row r="12" spans="2:16" x14ac:dyDescent="0.2">
      <c r="B12" s="70" t="s">
        <v>13</v>
      </c>
      <c r="C12" s="71">
        <v>26205</v>
      </c>
      <c r="D12" s="71">
        <v>7445.6</v>
      </c>
      <c r="E12" s="71">
        <v>61633.599999999999</v>
      </c>
      <c r="F12" s="72">
        <v>1037987.44</v>
      </c>
      <c r="G12" s="73">
        <f t="shared" si="1"/>
        <v>16.84</v>
      </c>
      <c r="H12" s="73">
        <v>0.97</v>
      </c>
      <c r="I12" s="73">
        <f t="shared" si="2"/>
        <v>59784.591999999997</v>
      </c>
      <c r="J12" s="73">
        <f t="shared" si="0"/>
        <v>1006847.8167999999</v>
      </c>
      <c r="N12">
        <f>IF(G12&gt;'31032017'!F13,1,0)</f>
        <v>1</v>
      </c>
      <c r="O12" s="65"/>
      <c r="P12" s="65"/>
    </row>
    <row r="13" spans="2:16" x14ac:dyDescent="0.2">
      <c r="B13" s="70" t="s">
        <v>14</v>
      </c>
      <c r="C13" s="71">
        <v>14620</v>
      </c>
      <c r="D13" s="71">
        <v>3673</v>
      </c>
      <c r="E13" s="71">
        <v>27051</v>
      </c>
      <c r="F13" s="72">
        <v>1633137.81</v>
      </c>
      <c r="G13" s="73">
        <f t="shared" si="1"/>
        <v>60.37</v>
      </c>
      <c r="H13" s="73">
        <v>1.45</v>
      </c>
      <c r="I13" s="73">
        <f t="shared" si="2"/>
        <v>39223.949999999997</v>
      </c>
      <c r="J13" s="73">
        <f t="shared" si="0"/>
        <v>2368049.8245000001</v>
      </c>
      <c r="N13">
        <f>IF(G13&gt;'31032017'!F14,1,0)</f>
        <v>1</v>
      </c>
      <c r="O13" s="65"/>
      <c r="P13" s="65"/>
    </row>
    <row r="14" spans="2:16" x14ac:dyDescent="0.2">
      <c r="B14" s="70" t="s">
        <v>15</v>
      </c>
      <c r="C14" s="71">
        <v>7562</v>
      </c>
      <c r="D14" s="71">
        <v>6639</v>
      </c>
      <c r="E14" s="71">
        <v>26547</v>
      </c>
      <c r="F14" s="72">
        <v>701695.13</v>
      </c>
      <c r="G14" s="73">
        <f t="shared" si="1"/>
        <v>26.43</v>
      </c>
      <c r="H14" s="73">
        <v>0.74</v>
      </c>
      <c r="I14" s="73">
        <f t="shared" si="2"/>
        <v>19644.78</v>
      </c>
      <c r="J14" s="73">
        <f t="shared" si="0"/>
        <v>519254.39620000002</v>
      </c>
      <c r="N14">
        <f>IF(G14&gt;'31032017'!F15,1,0)</f>
        <v>1</v>
      </c>
      <c r="O14" s="65"/>
      <c r="P14" s="65"/>
    </row>
    <row r="15" spans="2:16" x14ac:dyDescent="0.2">
      <c r="B15" s="70" t="s">
        <v>16</v>
      </c>
      <c r="C15" s="71">
        <v>3787.2</v>
      </c>
      <c r="D15" s="71">
        <v>3026.1</v>
      </c>
      <c r="E15" s="71">
        <v>16650.099999999999</v>
      </c>
      <c r="F15" s="72">
        <v>675761.23</v>
      </c>
      <c r="G15" s="73">
        <f t="shared" si="1"/>
        <v>40.590000000000003</v>
      </c>
      <c r="H15" s="73">
        <v>0.57999999999999996</v>
      </c>
      <c r="I15" s="73">
        <f t="shared" si="2"/>
        <v>9657.0579999999991</v>
      </c>
      <c r="J15" s="73">
        <f t="shared" si="0"/>
        <v>391941.51339999994</v>
      </c>
      <c r="N15">
        <f>IF(G15&gt;'31032017'!F16,1,0)</f>
        <v>0</v>
      </c>
      <c r="O15" s="65"/>
      <c r="P15" s="65"/>
    </row>
    <row r="16" spans="2:16" x14ac:dyDescent="0.2">
      <c r="B16" s="70" t="s">
        <v>17</v>
      </c>
      <c r="C16" s="71">
        <v>3390.6</v>
      </c>
      <c r="D16" s="71">
        <v>4088.2</v>
      </c>
      <c r="E16" s="71">
        <v>10761.900000000001</v>
      </c>
      <c r="F16" s="72">
        <v>458690.76</v>
      </c>
      <c r="G16" s="73">
        <f t="shared" si="1"/>
        <v>42.62</v>
      </c>
      <c r="H16" s="73">
        <v>0.75</v>
      </c>
      <c r="I16" s="73">
        <f t="shared" si="2"/>
        <v>8071.4250000000011</v>
      </c>
      <c r="J16" s="73">
        <f t="shared" si="0"/>
        <v>344018.07</v>
      </c>
      <c r="N16">
        <f>IF(G16&gt;'31032017'!F17,1,0)</f>
        <v>1</v>
      </c>
      <c r="O16" s="65"/>
      <c r="P16" s="65"/>
    </row>
    <row r="17" spans="2:16" x14ac:dyDescent="0.2">
      <c r="B17" s="70" t="s">
        <v>18</v>
      </c>
      <c r="C17" s="71">
        <v>30652.799999999999</v>
      </c>
      <c r="D17" s="71">
        <v>23512.1</v>
      </c>
      <c r="E17" s="71">
        <v>62009.9</v>
      </c>
      <c r="F17" s="72">
        <v>1479846.35</v>
      </c>
      <c r="G17" s="73">
        <f t="shared" si="1"/>
        <v>23.86</v>
      </c>
      <c r="H17" s="73">
        <v>0.85</v>
      </c>
      <c r="I17" s="73">
        <f t="shared" si="2"/>
        <v>52708.415000000001</v>
      </c>
      <c r="J17" s="73">
        <f t="shared" si="0"/>
        <v>1257869.3975</v>
      </c>
      <c r="N17">
        <f>IF(G17&gt;'31032017'!F18,1,0)</f>
        <v>1</v>
      </c>
      <c r="O17" s="65"/>
      <c r="P17" s="65"/>
    </row>
    <row r="18" spans="2:16" x14ac:dyDescent="0.2">
      <c r="B18" s="70" t="s">
        <v>19</v>
      </c>
      <c r="C18" s="71">
        <v>1535</v>
      </c>
      <c r="D18" s="71">
        <v>666</v>
      </c>
      <c r="E18" s="71">
        <v>12054</v>
      </c>
      <c r="F18" s="72">
        <v>331956.49</v>
      </c>
      <c r="G18" s="73">
        <f t="shared" si="1"/>
        <v>27.54</v>
      </c>
      <c r="H18" s="73">
        <v>0.76</v>
      </c>
      <c r="I18" s="73">
        <f t="shared" si="2"/>
        <v>9161.0400000000009</v>
      </c>
      <c r="J18" s="73">
        <f t="shared" si="0"/>
        <v>252286.93239999999</v>
      </c>
      <c r="N18">
        <f>IF(G18&gt;'31032017'!F19,1,0)</f>
        <v>0</v>
      </c>
      <c r="O18" s="65"/>
      <c r="P18" s="65"/>
    </row>
    <row r="19" spans="2:16" x14ac:dyDescent="0.2">
      <c r="B19" s="70" t="s">
        <v>20</v>
      </c>
      <c r="C19" s="71">
        <v>3762.9</v>
      </c>
      <c r="D19" s="71">
        <v>4596.2</v>
      </c>
      <c r="E19" s="71">
        <v>17504.099999999999</v>
      </c>
      <c r="F19" s="72">
        <v>827396.03</v>
      </c>
      <c r="G19" s="73">
        <f t="shared" si="1"/>
        <v>47.27</v>
      </c>
      <c r="H19" s="73">
        <v>1.05</v>
      </c>
      <c r="I19" s="73">
        <f t="shared" si="2"/>
        <v>18379.305</v>
      </c>
      <c r="J19" s="73">
        <f t="shared" si="0"/>
        <v>868765.83150000009</v>
      </c>
      <c r="N19">
        <f>IF(G19&gt;'31032017'!F20,1,0)</f>
        <v>1</v>
      </c>
      <c r="O19" s="65"/>
      <c r="P19" s="65"/>
    </row>
    <row r="20" spans="2:16" x14ac:dyDescent="0.2">
      <c r="B20" s="70" t="s">
        <v>21</v>
      </c>
      <c r="C20" s="71">
        <v>13351.8</v>
      </c>
      <c r="D20" s="71">
        <v>10256.4</v>
      </c>
      <c r="E20" s="71">
        <v>31933.699999999997</v>
      </c>
      <c r="F20" s="72">
        <v>629587.62</v>
      </c>
      <c r="G20" s="73">
        <f t="shared" si="1"/>
        <v>19.72</v>
      </c>
      <c r="H20" s="73">
        <v>0.64</v>
      </c>
      <c r="I20" s="73">
        <f t="shared" si="2"/>
        <v>20437.567999999999</v>
      </c>
      <c r="J20" s="73">
        <f t="shared" si="0"/>
        <v>402936.07679999998</v>
      </c>
      <c r="N20">
        <f>IF(G20&gt;'31032017'!F21,1,0)</f>
        <v>0</v>
      </c>
      <c r="O20" s="65"/>
      <c r="P20" s="65"/>
    </row>
    <row r="21" spans="2:16" x14ac:dyDescent="0.2">
      <c r="B21" s="70" t="s">
        <v>23</v>
      </c>
      <c r="C21" s="71">
        <v>20560</v>
      </c>
      <c r="D21" s="71">
        <v>22110</v>
      </c>
      <c r="E21" s="71">
        <v>87616.4</v>
      </c>
      <c r="F21" s="72">
        <v>1196935.6000000001</v>
      </c>
      <c r="G21" s="73">
        <f t="shared" si="1"/>
        <v>13.66</v>
      </c>
      <c r="H21" s="73">
        <v>1.34</v>
      </c>
      <c r="I21" s="73">
        <f t="shared" si="2"/>
        <v>117405.976</v>
      </c>
      <c r="J21" s="73">
        <f t="shared" si="0"/>
        <v>1603893.7040000001</v>
      </c>
      <c r="N21">
        <f>IF(G21&gt;'31032017'!F22,1,0)</f>
        <v>0</v>
      </c>
      <c r="O21" s="65"/>
      <c r="P21" s="65"/>
    </row>
    <row r="22" spans="2:16" x14ac:dyDescent="0.2">
      <c r="B22" s="70" t="s">
        <v>24</v>
      </c>
      <c r="C22" s="71">
        <v>32389.1</v>
      </c>
      <c r="D22" s="71">
        <v>38938.400000000001</v>
      </c>
      <c r="E22" s="71">
        <v>152045.9</v>
      </c>
      <c r="F22" s="72">
        <v>4525878.0599999996</v>
      </c>
      <c r="G22" s="73">
        <f t="shared" si="1"/>
        <v>29.77</v>
      </c>
      <c r="H22" s="73">
        <v>9.49</v>
      </c>
      <c r="I22" s="73">
        <f t="shared" si="2"/>
        <v>1442915.591</v>
      </c>
      <c r="J22" s="73">
        <f t="shared" si="0"/>
        <v>42950582.789399996</v>
      </c>
      <c r="N22">
        <f>IF(G22&gt;'31032017'!F23,1,0)</f>
        <v>1</v>
      </c>
      <c r="O22" s="65"/>
      <c r="P22" s="65"/>
    </row>
    <row r="23" spans="2:16" x14ac:dyDescent="0.2">
      <c r="B23" s="70" t="s">
        <v>25</v>
      </c>
      <c r="C23" s="71">
        <v>8830.9</v>
      </c>
      <c r="D23" s="71">
        <v>9140.4</v>
      </c>
      <c r="E23" s="71">
        <v>34080.6</v>
      </c>
      <c r="F23" s="72">
        <v>789920.81</v>
      </c>
      <c r="G23" s="73">
        <f t="shared" si="1"/>
        <v>23.18</v>
      </c>
      <c r="H23" s="73">
        <v>1.25</v>
      </c>
      <c r="I23" s="73">
        <f t="shared" si="2"/>
        <v>42600.75</v>
      </c>
      <c r="J23" s="73">
        <f t="shared" si="0"/>
        <v>987401.01250000007</v>
      </c>
      <c r="N23">
        <f>IF(G23&gt;'31032017'!F24,1,0)</f>
        <v>0</v>
      </c>
      <c r="O23" s="65"/>
      <c r="P23" s="65"/>
    </row>
    <row r="24" spans="2:16" x14ac:dyDescent="0.2">
      <c r="B24" s="70" t="s">
        <v>26</v>
      </c>
      <c r="C24" s="71">
        <v>2940.7</v>
      </c>
      <c r="D24" s="71">
        <v>2895.1</v>
      </c>
      <c r="E24" s="71">
        <v>15523.300000000001</v>
      </c>
      <c r="F24" s="72">
        <v>514044.74</v>
      </c>
      <c r="G24" s="73">
        <f t="shared" si="1"/>
        <v>33.11</v>
      </c>
      <c r="H24" s="73">
        <v>0.84</v>
      </c>
      <c r="I24" s="73">
        <f t="shared" si="2"/>
        <v>13039.572</v>
      </c>
      <c r="J24" s="73">
        <f t="shared" si="0"/>
        <v>431797.58159999998</v>
      </c>
      <c r="N24">
        <f>IF(G24&gt;'31032017'!F25,1,0)</f>
        <v>1</v>
      </c>
      <c r="O24" s="65"/>
      <c r="P24" s="65"/>
    </row>
    <row r="25" spans="2:16" x14ac:dyDescent="0.2">
      <c r="B25" s="70" t="s">
        <v>27</v>
      </c>
      <c r="C25" s="71">
        <v>11740</v>
      </c>
      <c r="D25" s="71">
        <v>12830</v>
      </c>
      <c r="E25" s="71">
        <v>45996</v>
      </c>
      <c r="F25" s="72">
        <v>2497846.1800000002</v>
      </c>
      <c r="G25" s="73">
        <f t="shared" si="1"/>
        <v>54.31</v>
      </c>
      <c r="H25" s="73">
        <v>2.17</v>
      </c>
      <c r="I25" s="73">
        <f t="shared" si="2"/>
        <v>99811.319999999992</v>
      </c>
      <c r="J25" s="73">
        <f t="shared" si="0"/>
        <v>5420326.2105999999</v>
      </c>
      <c r="N25">
        <f>IF(G25&gt;'31032017'!F26,1,0)</f>
        <v>1</v>
      </c>
      <c r="O25" s="65"/>
      <c r="P25" s="65"/>
    </row>
    <row r="26" spans="2:16" x14ac:dyDescent="0.2">
      <c r="B26" s="70" t="s">
        <v>28</v>
      </c>
      <c r="C26" s="71">
        <v>27969.200000000001</v>
      </c>
      <c r="D26" s="71">
        <v>27338.7</v>
      </c>
      <c r="E26" s="71">
        <v>109880.7</v>
      </c>
      <c r="F26" s="72">
        <v>2731149.53</v>
      </c>
      <c r="G26" s="73">
        <f t="shared" si="1"/>
        <v>24.86</v>
      </c>
      <c r="H26" s="73">
        <v>7.46</v>
      </c>
      <c r="I26" s="73">
        <f t="shared" si="2"/>
        <v>819710.022</v>
      </c>
      <c r="J26" s="73">
        <f t="shared" si="0"/>
        <v>20374375.493799999</v>
      </c>
      <c r="N26">
        <f>IF(G26&gt;'31032017'!F27,1,0)</f>
        <v>0</v>
      </c>
      <c r="O26" s="65"/>
      <c r="P26" s="65"/>
    </row>
    <row r="27" spans="2:16" x14ac:dyDescent="0.2">
      <c r="B27" s="70" t="s">
        <v>29</v>
      </c>
      <c r="C27" s="71">
        <v>25158.5</v>
      </c>
      <c r="D27" s="71">
        <v>26047.3</v>
      </c>
      <c r="E27" s="71">
        <v>102772.6</v>
      </c>
      <c r="F27" s="72">
        <v>1871767.14</v>
      </c>
      <c r="G27" s="73">
        <f t="shared" si="1"/>
        <v>18.21</v>
      </c>
      <c r="H27" s="73">
        <v>5.09</v>
      </c>
      <c r="I27" s="73">
        <f t="shared" si="2"/>
        <v>523112.53400000004</v>
      </c>
      <c r="J27" s="73">
        <f t="shared" si="0"/>
        <v>9527294.7425999995</v>
      </c>
      <c r="N27">
        <f>IF(G27&gt;'31032017'!F28,1,0)</f>
        <v>0</v>
      </c>
      <c r="O27" s="65"/>
      <c r="P27" s="65"/>
    </row>
    <row r="28" spans="2:16" x14ac:dyDescent="0.2">
      <c r="B28" s="70" t="s">
        <v>30</v>
      </c>
      <c r="C28" s="71">
        <v>23846.7</v>
      </c>
      <c r="D28" s="71">
        <v>25605</v>
      </c>
      <c r="E28" s="71">
        <v>103767.3</v>
      </c>
      <c r="F28" s="72">
        <v>3302136.34</v>
      </c>
      <c r="G28" s="73">
        <f t="shared" si="1"/>
        <v>31.82</v>
      </c>
      <c r="H28" s="73">
        <v>6.37</v>
      </c>
      <c r="I28" s="73">
        <f t="shared" si="2"/>
        <v>660997.701</v>
      </c>
      <c r="J28" s="73">
        <f t="shared" si="0"/>
        <v>21034608.485799998</v>
      </c>
      <c r="N28">
        <f>IF(G28&gt;'31032017'!F29,1,0)</f>
        <v>1</v>
      </c>
      <c r="O28" s="65"/>
      <c r="P28" s="65"/>
    </row>
    <row r="29" spans="2:16" x14ac:dyDescent="0.2">
      <c r="B29" s="70" t="s">
        <v>99</v>
      </c>
      <c r="C29" s="71">
        <v>6300.6</v>
      </c>
      <c r="D29" s="71">
        <v>7882.2</v>
      </c>
      <c r="E29" s="71">
        <v>30645.5</v>
      </c>
      <c r="F29" s="72">
        <v>498838.81</v>
      </c>
      <c r="G29" s="73">
        <f t="shared" si="1"/>
        <v>16.28</v>
      </c>
      <c r="H29" s="73">
        <v>0.99</v>
      </c>
      <c r="I29" s="73">
        <f t="shared" si="2"/>
        <v>30339.044999999998</v>
      </c>
      <c r="J29" s="73">
        <f t="shared" si="0"/>
        <v>493850.42190000002</v>
      </c>
      <c r="N29">
        <f>IF(G29&gt;'31032017'!F30,1,0)</f>
        <v>0</v>
      </c>
      <c r="O29" s="65"/>
      <c r="P29" s="65"/>
    </row>
    <row r="30" spans="2:16" x14ac:dyDescent="0.2">
      <c r="B30" s="70" t="s">
        <v>100</v>
      </c>
      <c r="C30" s="71">
        <v>82689.8</v>
      </c>
      <c r="D30" s="71">
        <v>45485.1</v>
      </c>
      <c r="E30" s="71">
        <v>153859.29999999999</v>
      </c>
      <c r="F30" s="72">
        <v>2036323.75</v>
      </c>
      <c r="G30" s="73">
        <f t="shared" si="1"/>
        <v>13.23</v>
      </c>
      <c r="H30" s="73">
        <v>0.98</v>
      </c>
      <c r="I30" s="73">
        <f t="shared" si="2"/>
        <v>150782.11399999997</v>
      </c>
      <c r="J30" s="73">
        <f t="shared" si="0"/>
        <v>1995597.2749999999</v>
      </c>
      <c r="N30">
        <f>IF(G30&gt;'31032017'!F31,1,0)</f>
        <v>0</v>
      </c>
      <c r="O30" s="65"/>
      <c r="P30" s="65"/>
    </row>
    <row r="31" spans="2:16" x14ac:dyDescent="0.2">
      <c r="B31" s="70" t="s">
        <v>32</v>
      </c>
      <c r="C31" s="71">
        <v>6613.8</v>
      </c>
      <c r="D31" s="71">
        <v>8365.5</v>
      </c>
      <c r="E31" s="71">
        <v>30430.6</v>
      </c>
      <c r="F31" s="72">
        <v>972247.5</v>
      </c>
      <c r="G31" s="73">
        <f t="shared" si="1"/>
        <v>31.95</v>
      </c>
      <c r="H31" s="73">
        <v>2.17</v>
      </c>
      <c r="I31" s="73">
        <f t="shared" si="2"/>
        <v>66034.402000000002</v>
      </c>
      <c r="J31" s="73">
        <f t="shared" si="0"/>
        <v>2109777.0749999997</v>
      </c>
      <c r="N31">
        <f>IF(G31&gt;'31032017'!F32,1,0)</f>
        <v>1</v>
      </c>
      <c r="O31" s="65"/>
      <c r="P31" s="65"/>
    </row>
    <row r="32" spans="2:16" x14ac:dyDescent="0.2">
      <c r="B32" s="70" t="s">
        <v>33</v>
      </c>
      <c r="C32" s="71">
        <v>34360</v>
      </c>
      <c r="D32" s="71">
        <v>34830</v>
      </c>
      <c r="E32" s="71">
        <v>144000</v>
      </c>
      <c r="F32" s="72">
        <v>2252039.4</v>
      </c>
      <c r="G32" s="73">
        <f t="shared" si="1"/>
        <v>15.64</v>
      </c>
      <c r="H32" s="73">
        <v>5.3</v>
      </c>
      <c r="I32" s="73">
        <f t="shared" si="2"/>
        <v>763200</v>
      </c>
      <c r="J32" s="73">
        <f t="shared" si="0"/>
        <v>11935808.819999998</v>
      </c>
      <c r="N32">
        <f>IF(G32&gt;'31032017'!F33,1,0)</f>
        <v>0</v>
      </c>
      <c r="O32" s="65"/>
      <c r="P32" s="65"/>
    </row>
    <row r="33" spans="2:16" x14ac:dyDescent="0.2">
      <c r="B33" s="70" t="s">
        <v>34</v>
      </c>
      <c r="C33" s="71">
        <v>10671</v>
      </c>
      <c r="D33" s="71">
        <v>13468.2</v>
      </c>
      <c r="E33" s="71">
        <v>52201.5</v>
      </c>
      <c r="F33" s="72">
        <v>1870304.29</v>
      </c>
      <c r="G33" s="73">
        <f t="shared" si="1"/>
        <v>35.83</v>
      </c>
      <c r="H33" s="73">
        <v>3.26</v>
      </c>
      <c r="I33" s="73">
        <f t="shared" si="2"/>
        <v>170176.88999999998</v>
      </c>
      <c r="J33" s="73">
        <f t="shared" si="0"/>
        <v>6097191.9853999997</v>
      </c>
      <c r="N33">
        <f>IF(G33&gt;'31032017'!F34,1,0)</f>
        <v>1</v>
      </c>
      <c r="O33" s="65"/>
      <c r="P33" s="65"/>
    </row>
    <row r="34" spans="2:16" x14ac:dyDescent="0.2">
      <c r="B34" s="70" t="s">
        <v>35</v>
      </c>
      <c r="C34" s="71">
        <v>6096</v>
      </c>
      <c r="D34" s="71">
        <v>8925.4</v>
      </c>
      <c r="E34" s="71">
        <v>63241.799999999996</v>
      </c>
      <c r="F34" s="72">
        <v>1605787.45</v>
      </c>
      <c r="G34" s="73">
        <f t="shared" si="1"/>
        <v>25.39</v>
      </c>
      <c r="H34" s="73">
        <v>3.86</v>
      </c>
      <c r="I34" s="73">
        <f t="shared" si="2"/>
        <v>244113.34799999997</v>
      </c>
      <c r="J34" s="73">
        <f t="shared" si="0"/>
        <v>6198339.557</v>
      </c>
      <c r="N34">
        <f>IF(G34&gt;'31032017'!F35,1,0)</f>
        <v>0</v>
      </c>
      <c r="O34" s="65"/>
      <c r="P34" s="65"/>
    </row>
    <row r="35" spans="2:16" x14ac:dyDescent="0.2">
      <c r="B35" s="70" t="s">
        <v>36</v>
      </c>
      <c r="C35" s="71">
        <v>8819.5</v>
      </c>
      <c r="D35" s="71">
        <v>3580.6</v>
      </c>
      <c r="E35" s="71">
        <v>20335.699999999997</v>
      </c>
      <c r="F35" s="72">
        <v>436941.79</v>
      </c>
      <c r="G35" s="73">
        <f t="shared" si="1"/>
        <v>21.49</v>
      </c>
      <c r="H35" s="73">
        <v>0.65</v>
      </c>
      <c r="I35" s="73">
        <f t="shared" si="2"/>
        <v>13218.204999999998</v>
      </c>
      <c r="J35" s="73">
        <f t="shared" si="0"/>
        <v>284012.16350000002</v>
      </c>
      <c r="N35">
        <f>IF(G35&gt;'31032017'!F36,1,0)</f>
        <v>0</v>
      </c>
      <c r="O35" s="65"/>
      <c r="P35" s="65"/>
    </row>
    <row r="36" spans="2:16" x14ac:dyDescent="0.2">
      <c r="B36" s="70" t="s">
        <v>37</v>
      </c>
      <c r="C36" s="71">
        <v>9549.5</v>
      </c>
      <c r="D36" s="71">
        <v>7659.6</v>
      </c>
      <c r="E36" s="71">
        <v>37666.6</v>
      </c>
      <c r="F36" s="72">
        <v>842030.47</v>
      </c>
      <c r="G36" s="73">
        <f t="shared" si="1"/>
        <v>22.35</v>
      </c>
      <c r="H36" s="73">
        <v>1.72</v>
      </c>
      <c r="I36" s="73">
        <f t="shared" si="2"/>
        <v>64786.551999999996</v>
      </c>
      <c r="J36" s="73">
        <f t="shared" si="0"/>
        <v>1448292.4083999998</v>
      </c>
      <c r="N36">
        <f>IF(G36&gt;'31032017'!F37,1,0)</f>
        <v>1</v>
      </c>
      <c r="O36" s="65"/>
      <c r="P36" s="65"/>
    </row>
    <row r="37" spans="2:16" x14ac:dyDescent="0.2">
      <c r="B37" s="70" t="s">
        <v>38</v>
      </c>
      <c r="C37" s="71">
        <v>14909</v>
      </c>
      <c r="D37" s="71">
        <v>15564</v>
      </c>
      <c r="E37" s="71">
        <v>74094</v>
      </c>
      <c r="F37" s="72">
        <v>2299690.1800000002</v>
      </c>
      <c r="G37" s="73">
        <f t="shared" si="1"/>
        <v>31.04</v>
      </c>
      <c r="H37" s="73">
        <v>2.7</v>
      </c>
      <c r="I37" s="73">
        <f t="shared" si="2"/>
        <v>200053.80000000002</v>
      </c>
      <c r="J37" s="73">
        <f t="shared" si="0"/>
        <v>6209163.4860000005</v>
      </c>
      <c r="N37">
        <f>IF(G37&gt;'31032017'!F38,1,0)</f>
        <v>1</v>
      </c>
      <c r="O37" s="65"/>
      <c r="P37" s="65"/>
    </row>
    <row r="38" spans="2:16" x14ac:dyDescent="0.2">
      <c r="B38" s="70" t="s">
        <v>39</v>
      </c>
      <c r="C38" s="71">
        <v>23386.1</v>
      </c>
      <c r="D38" s="71">
        <v>26181.7</v>
      </c>
      <c r="E38" s="71">
        <v>96628</v>
      </c>
      <c r="F38" s="72">
        <v>1416776.92</v>
      </c>
      <c r="G38" s="73">
        <f t="shared" si="1"/>
        <v>14.66</v>
      </c>
      <c r="H38" s="73">
        <v>1.07</v>
      </c>
      <c r="I38" s="73">
        <f t="shared" si="2"/>
        <v>103391.96</v>
      </c>
      <c r="J38" s="73">
        <f t="shared" si="0"/>
        <v>1515951.3044</v>
      </c>
      <c r="N38">
        <f>IF(G38&gt;'31032017'!F39,1,0)</f>
        <v>0</v>
      </c>
      <c r="O38" s="65"/>
      <c r="P38" s="65"/>
    </row>
    <row r="39" spans="2:16" x14ac:dyDescent="0.2">
      <c r="B39" s="70" t="s">
        <v>40</v>
      </c>
      <c r="C39" s="71">
        <v>42325.4</v>
      </c>
      <c r="D39" s="71">
        <v>38847.300000000003</v>
      </c>
      <c r="E39" s="71">
        <v>175521.59999999998</v>
      </c>
      <c r="F39" s="72">
        <v>2075454.96</v>
      </c>
      <c r="G39" s="73">
        <f t="shared" si="1"/>
        <v>11.82</v>
      </c>
      <c r="H39" s="73">
        <v>1.26</v>
      </c>
      <c r="I39" s="73">
        <f t="shared" si="2"/>
        <v>221157.21599999999</v>
      </c>
      <c r="J39" s="73">
        <f t="shared" si="0"/>
        <v>2615073.2495999997</v>
      </c>
      <c r="N39">
        <f>IF(G39&gt;'31032017'!F40,1,0)</f>
        <v>0</v>
      </c>
      <c r="O39" s="65"/>
      <c r="P39" s="65"/>
    </row>
    <row r="40" spans="2:16" x14ac:dyDescent="0.2">
      <c r="B40" s="70" t="s">
        <v>41</v>
      </c>
      <c r="C40" s="71">
        <v>18017.7</v>
      </c>
      <c r="D40" s="71">
        <v>20524.099999999999</v>
      </c>
      <c r="E40" s="71">
        <v>77707.899999999994</v>
      </c>
      <c r="F40" s="72">
        <v>1164551.8600000001</v>
      </c>
      <c r="G40" s="73">
        <f t="shared" si="1"/>
        <v>14.99</v>
      </c>
      <c r="H40" s="73">
        <v>1.29</v>
      </c>
      <c r="I40" s="73">
        <f t="shared" si="2"/>
        <v>100243.19099999999</v>
      </c>
      <c r="J40" s="73">
        <f t="shared" si="0"/>
        <v>1502271.8994000002</v>
      </c>
      <c r="N40">
        <f>IF(G40&gt;'31032017'!F41,1,0)</f>
        <v>1</v>
      </c>
      <c r="O40" s="65"/>
      <c r="P40" s="65"/>
    </row>
    <row r="41" spans="2:16" x14ac:dyDescent="0.2">
      <c r="B41" s="70" t="s">
        <v>42</v>
      </c>
      <c r="C41" s="71">
        <v>71130</v>
      </c>
      <c r="D41" s="71">
        <v>91080</v>
      </c>
      <c r="E41" s="71">
        <v>318930</v>
      </c>
      <c r="F41" s="72">
        <v>5115567.59</v>
      </c>
      <c r="G41" s="73">
        <f t="shared" si="1"/>
        <v>16.04</v>
      </c>
      <c r="H41" s="73">
        <v>7.03</v>
      </c>
      <c r="I41" s="73">
        <f t="shared" si="2"/>
        <v>2242077.9</v>
      </c>
      <c r="J41" s="73">
        <f t="shared" si="0"/>
        <v>35962440.157700002</v>
      </c>
      <c r="N41">
        <f>IF(G41&gt;'31032017'!F42,1,0)</f>
        <v>1</v>
      </c>
      <c r="O41" s="65"/>
      <c r="P41" s="65"/>
    </row>
    <row r="42" spans="2:16" x14ac:dyDescent="0.2">
      <c r="B42" s="70" t="s">
        <v>43</v>
      </c>
      <c r="C42" s="71">
        <v>10460</v>
      </c>
      <c r="D42" s="71">
        <v>30318.799999999999</v>
      </c>
      <c r="E42" s="71">
        <v>22271.1</v>
      </c>
      <c r="F42" s="72">
        <v>2400789.02</v>
      </c>
      <c r="G42" s="73">
        <f t="shared" si="1"/>
        <v>107.8</v>
      </c>
      <c r="H42" s="73">
        <v>3.04</v>
      </c>
      <c r="I42" s="73">
        <f t="shared" si="2"/>
        <v>67704.144</v>
      </c>
      <c r="J42" s="73">
        <f t="shared" si="0"/>
        <v>7298398.6207999997</v>
      </c>
      <c r="N42">
        <f>IF(G42&gt;'31032017'!F43,1,0)</f>
        <v>1</v>
      </c>
      <c r="O42" s="65"/>
      <c r="P42" s="65"/>
    </row>
    <row r="43" spans="2:16" x14ac:dyDescent="0.2">
      <c r="B43" s="70" t="s">
        <v>44</v>
      </c>
      <c r="C43" s="71">
        <v>20337.099999999999</v>
      </c>
      <c r="D43" s="71">
        <v>-4249.2</v>
      </c>
      <c r="E43" s="71">
        <v>45057.500000000007</v>
      </c>
      <c r="F43" s="72">
        <v>1132832.79</v>
      </c>
      <c r="G43" s="73">
        <f t="shared" si="1"/>
        <v>25.14</v>
      </c>
      <c r="H43" s="73">
        <v>1.54</v>
      </c>
      <c r="I43" s="73">
        <f t="shared" si="2"/>
        <v>69388.550000000017</v>
      </c>
      <c r="J43" s="73">
        <f t="shared" si="0"/>
        <v>1744562.4966000002</v>
      </c>
      <c r="N43">
        <f>IF(G43&gt;'31032017'!F44,1,0)</f>
        <v>0</v>
      </c>
      <c r="O43" s="65"/>
      <c r="P43" s="65"/>
    </row>
    <row r="44" spans="2:16" x14ac:dyDescent="0.2">
      <c r="B44" s="70" t="s">
        <v>45</v>
      </c>
      <c r="C44" s="71">
        <v>63170</v>
      </c>
      <c r="D44" s="71">
        <v>59450</v>
      </c>
      <c r="E44" s="71">
        <v>259170</v>
      </c>
      <c r="F44" s="72">
        <v>4726902.49</v>
      </c>
      <c r="G44" s="73">
        <f t="shared" si="1"/>
        <v>18.239999999999998</v>
      </c>
      <c r="H44" s="73">
        <v>3.48</v>
      </c>
      <c r="I44" s="73">
        <f t="shared" si="2"/>
        <v>901911.6</v>
      </c>
      <c r="J44" s="73">
        <f t="shared" si="0"/>
        <v>16449620.665200001</v>
      </c>
      <c r="N44">
        <f>IF(G44&gt;'31032017'!F45,1,0)</f>
        <v>1</v>
      </c>
      <c r="O44" s="65"/>
      <c r="P44" s="65"/>
    </row>
    <row r="45" spans="2:16" x14ac:dyDescent="0.2">
      <c r="B45" s="70" t="s">
        <v>101</v>
      </c>
      <c r="C45" s="71">
        <v>3347.86</v>
      </c>
      <c r="D45" s="71">
        <v>4763.84</v>
      </c>
      <c r="E45" s="71">
        <v>12575.16</v>
      </c>
      <c r="F45" s="72">
        <v>115201.2</v>
      </c>
      <c r="G45" s="73">
        <f t="shared" si="1"/>
        <v>9.16</v>
      </c>
      <c r="H45" s="73">
        <v>0.35</v>
      </c>
      <c r="I45" s="73">
        <f t="shared" si="2"/>
        <v>4401.3059999999996</v>
      </c>
      <c r="J45" s="73">
        <f t="shared" si="0"/>
        <v>40320.42</v>
      </c>
      <c r="N45">
        <f>IF(G45&gt;'31032017'!F46,1,0)</f>
        <v>0</v>
      </c>
      <c r="O45" s="65"/>
      <c r="P45" s="65"/>
    </row>
    <row r="46" spans="2:16" x14ac:dyDescent="0.2">
      <c r="B46" s="70" t="s">
        <v>47</v>
      </c>
      <c r="C46" s="71">
        <v>19015.939999999999</v>
      </c>
      <c r="D46" s="71">
        <v>27058.76</v>
      </c>
      <c r="E46" s="71">
        <v>71427.239999999991</v>
      </c>
      <c r="F46" s="72">
        <v>1084271.52</v>
      </c>
      <c r="G46" s="73">
        <f t="shared" si="1"/>
        <v>15.18</v>
      </c>
      <c r="H46" s="73">
        <v>2.19</v>
      </c>
      <c r="I46" s="73">
        <f t="shared" si="2"/>
        <v>156425.65559999997</v>
      </c>
      <c r="J46" s="73">
        <f t="shared" si="0"/>
        <v>2374554.6288000001</v>
      </c>
      <c r="L46">
        <v>31822.6</v>
      </c>
      <c r="M46">
        <v>84002.4</v>
      </c>
      <c r="N46">
        <f>IF(G46&gt;'31032017'!F47,1,0)</f>
        <v>0</v>
      </c>
      <c r="O46" s="65"/>
      <c r="P46" s="65"/>
    </row>
    <row r="47" spans="2:16" x14ac:dyDescent="0.2">
      <c r="B47" s="70" t="s">
        <v>48</v>
      </c>
      <c r="C47" s="71">
        <v>724.9</v>
      </c>
      <c r="D47" s="71">
        <v>2208.6999999999998</v>
      </c>
      <c r="E47" s="71">
        <v>6729.9</v>
      </c>
      <c r="F47" s="72">
        <v>215097.11</v>
      </c>
      <c r="G47" s="73">
        <f t="shared" si="1"/>
        <v>31.96</v>
      </c>
      <c r="H47" s="73">
        <v>0.39</v>
      </c>
      <c r="I47" s="73">
        <f t="shared" si="2"/>
        <v>2624.6610000000001</v>
      </c>
      <c r="J47" s="73">
        <f t="shared" si="0"/>
        <v>83887.872900000002</v>
      </c>
      <c r="N47">
        <f>IF(G47&gt;'31032017'!F48,1,0)</f>
        <v>1</v>
      </c>
      <c r="O47" s="65"/>
      <c r="P47" s="65"/>
    </row>
    <row r="48" spans="2:16" x14ac:dyDescent="0.2">
      <c r="B48" s="70" t="s">
        <v>49</v>
      </c>
      <c r="C48" s="71">
        <v>-32066.799999999999</v>
      </c>
      <c r="D48" s="71">
        <v>9062.7000000000007</v>
      </c>
      <c r="E48" s="71">
        <v>-1278.5</v>
      </c>
      <c r="F48" s="72">
        <v>604581.89</v>
      </c>
      <c r="G48" s="73">
        <f t="shared" si="1"/>
        <v>-472.88</v>
      </c>
      <c r="H48" s="73">
        <v>1</v>
      </c>
      <c r="I48" s="73">
        <f t="shared" si="2"/>
        <v>-1278.5</v>
      </c>
      <c r="J48" s="73">
        <f t="shared" si="0"/>
        <v>604581.89</v>
      </c>
      <c r="N48">
        <f>IF(G48&gt;'31032017'!F49,1,0)</f>
        <v>0</v>
      </c>
      <c r="O48" s="65"/>
      <c r="P48" s="65"/>
    </row>
    <row r="49" spans="2:16" x14ac:dyDescent="0.2">
      <c r="B49" s="70" t="s">
        <v>50</v>
      </c>
      <c r="C49" s="71">
        <v>7965.4</v>
      </c>
      <c r="D49" s="71">
        <v>7917.9</v>
      </c>
      <c r="E49" s="71">
        <v>28710.700000000004</v>
      </c>
      <c r="F49" s="72">
        <v>391577.92</v>
      </c>
      <c r="G49" s="73">
        <f t="shared" si="1"/>
        <v>13.64</v>
      </c>
      <c r="H49" s="73">
        <v>0.63</v>
      </c>
      <c r="I49" s="73">
        <f t="shared" si="2"/>
        <v>18087.741000000002</v>
      </c>
      <c r="J49" s="73">
        <f t="shared" si="0"/>
        <v>246694.08959999998</v>
      </c>
      <c r="N49">
        <f>IF(G49&gt;'31032017'!F50,1,0)</f>
        <v>1</v>
      </c>
      <c r="O49" s="65"/>
      <c r="P49" s="65"/>
    </row>
    <row r="50" spans="2:16" x14ac:dyDescent="0.2">
      <c r="B50" s="70" t="s">
        <v>51</v>
      </c>
      <c r="C50" s="71">
        <v>7801.1</v>
      </c>
      <c r="D50" s="71">
        <v>8969.9</v>
      </c>
      <c r="E50" s="71">
        <v>28318</v>
      </c>
      <c r="F50" s="72">
        <v>1088540.92</v>
      </c>
      <c r="G50" s="73">
        <f t="shared" si="1"/>
        <v>38.44</v>
      </c>
      <c r="H50" s="73">
        <v>1.1100000000000001</v>
      </c>
      <c r="I50" s="73">
        <f t="shared" si="2"/>
        <v>31432.980000000003</v>
      </c>
      <c r="J50" s="73">
        <f t="shared" si="0"/>
        <v>1208280.4212</v>
      </c>
      <c r="N50">
        <f>IF(G50&gt;'31032017'!F51,1,0)</f>
        <v>1</v>
      </c>
      <c r="O50" s="65"/>
      <c r="P50" s="65"/>
    </row>
    <row r="51" spans="2:16" x14ac:dyDescent="0.2">
      <c r="B51" s="70" t="s">
        <v>124</v>
      </c>
      <c r="C51" s="71">
        <v>7540</v>
      </c>
      <c r="D51" s="71">
        <v>15250</v>
      </c>
      <c r="E51" s="71">
        <v>74653.8</v>
      </c>
      <c r="F51" s="72">
        <v>1074919.6399999999</v>
      </c>
      <c r="G51" s="73">
        <f t="shared" si="1"/>
        <v>14.4</v>
      </c>
      <c r="H51" s="73">
        <v>1.37</v>
      </c>
      <c r="I51" s="73">
        <f t="shared" si="2"/>
        <v>102275.70600000001</v>
      </c>
      <c r="J51" s="73">
        <f t="shared" si="0"/>
        <v>1472639.9068</v>
      </c>
      <c r="N51">
        <f>IF(G51&gt;'31032017'!F52,1,0)</f>
        <v>0</v>
      </c>
      <c r="O51" s="65"/>
      <c r="P51" s="65"/>
    </row>
    <row r="52" spans="2:16" x14ac:dyDescent="0.2">
      <c r="B52" s="70" t="s">
        <v>52</v>
      </c>
      <c r="C52" s="71">
        <v>20519</v>
      </c>
      <c r="D52" s="71">
        <v>20767</v>
      </c>
      <c r="E52" s="71">
        <v>85179</v>
      </c>
      <c r="F52" s="72">
        <v>1405191.38</v>
      </c>
      <c r="G52" s="73">
        <f t="shared" si="1"/>
        <v>16.5</v>
      </c>
      <c r="H52" s="73">
        <v>0.96</v>
      </c>
      <c r="I52" s="73">
        <f t="shared" si="2"/>
        <v>81771.839999999997</v>
      </c>
      <c r="J52" s="73">
        <f t="shared" si="0"/>
        <v>1348983.7247999997</v>
      </c>
      <c r="N52">
        <f>IF(G52&gt;'31032017'!F53,1,0)</f>
        <v>1</v>
      </c>
      <c r="O52" s="65"/>
      <c r="P52" s="65"/>
    </row>
    <row r="53" spans="2:16" x14ac:dyDescent="0.2">
      <c r="B53" s="70" t="s">
        <v>53</v>
      </c>
      <c r="C53" s="71">
        <v>7318</v>
      </c>
      <c r="D53" s="71">
        <v>9655.2000000000007</v>
      </c>
      <c r="E53" s="71">
        <v>35638.1</v>
      </c>
      <c r="F53" s="72">
        <v>814207.54</v>
      </c>
      <c r="G53" s="73">
        <f t="shared" si="1"/>
        <v>22.85</v>
      </c>
      <c r="H53" s="73">
        <v>1.74</v>
      </c>
      <c r="I53" s="73">
        <f t="shared" si="2"/>
        <v>62010.293999999994</v>
      </c>
      <c r="J53" s="73">
        <f t="shared" si="0"/>
        <v>1416721.1196000001</v>
      </c>
      <c r="N53">
        <f>IF(G53&gt;'31032017'!F54,1,0)</f>
        <v>1</v>
      </c>
      <c r="O53" s="65"/>
      <c r="P53" s="65"/>
    </row>
    <row r="54" spans="2:16" x14ac:dyDescent="0.2">
      <c r="B54" s="70" t="s">
        <v>54</v>
      </c>
      <c r="C54" s="71">
        <v>2169.6</v>
      </c>
      <c r="D54" s="71">
        <v>2515.8000000000002</v>
      </c>
      <c r="E54" s="71">
        <v>22562.799999999999</v>
      </c>
      <c r="F54" s="72">
        <v>496167.81</v>
      </c>
      <c r="G54" s="73">
        <f t="shared" si="1"/>
        <v>21.99</v>
      </c>
      <c r="H54" s="74">
        <v>0.78</v>
      </c>
      <c r="I54" s="73">
        <f t="shared" si="2"/>
        <v>17598.984</v>
      </c>
      <c r="J54" s="74">
        <f t="shared" si="0"/>
        <v>387010.89179999998</v>
      </c>
      <c r="N54">
        <f>IF(G54&gt;'31032017'!F55,1,0)</f>
        <v>0</v>
      </c>
      <c r="O54" s="65"/>
      <c r="P54" s="65"/>
    </row>
    <row r="55" spans="2:16" x14ac:dyDescent="0.2">
      <c r="C55" s="61">
        <f>SUM(C4:C54)</f>
        <v>788764.2999999997</v>
      </c>
      <c r="D55" s="61">
        <f>SUM(D4:D54)</f>
        <v>793655.89999999991</v>
      </c>
      <c r="E55" s="62">
        <f>SUM(E4:E54)</f>
        <v>3067174.1000000006</v>
      </c>
      <c r="F55" s="62">
        <f>SUM(F4:F54)</f>
        <v>68875729.400000006</v>
      </c>
      <c r="G55" s="25" t="s">
        <v>74</v>
      </c>
      <c r="H55" s="25">
        <f>SUM(H4:H54)</f>
        <v>100.02000000000001</v>
      </c>
      <c r="I55" s="25">
        <f>SUM(I4:I54)</f>
        <v>10041651.912599999</v>
      </c>
      <c r="J55" s="25">
        <f>SUM(J4:J54)</f>
        <v>229297154.11919996</v>
      </c>
      <c r="K55" s="65"/>
      <c r="O55" s="65"/>
      <c r="P55" s="65"/>
    </row>
    <row r="56" spans="2:16" x14ac:dyDescent="0.2">
      <c r="C56" s="26"/>
      <c r="D56" s="26" t="s">
        <v>125</v>
      </c>
      <c r="E56" s="55">
        <f>D55/C55-1</f>
        <v>6.2015991342410093E-3</v>
      </c>
      <c r="F56" s="26"/>
      <c r="G56" s="26"/>
      <c r="I56" s="59" t="s">
        <v>116</v>
      </c>
      <c r="J56" s="60" t="s">
        <v>114</v>
      </c>
      <c r="P56" s="65"/>
    </row>
    <row r="57" spans="2:16" x14ac:dyDescent="0.2">
      <c r="B57" s="9" t="s">
        <v>65</v>
      </c>
      <c r="D57" s="26" t="s">
        <v>114</v>
      </c>
      <c r="E57" s="55">
        <f>SUMPRODUCT(D4:D54,H4:H54)/SUMPRODUCT(C4:C54,H4:H54)-1</f>
        <v>0.10005678286939323</v>
      </c>
      <c r="H57" s="56">
        <v>42961</v>
      </c>
      <c r="I57" s="54">
        <v>9794.15</v>
      </c>
      <c r="J57" s="54">
        <f>I55</f>
        <v>10041651.912599999</v>
      </c>
    </row>
    <row r="58" spans="2:16" x14ac:dyDescent="0.2">
      <c r="B58" t="s">
        <v>113</v>
      </c>
      <c r="H58" s="56">
        <v>42884</v>
      </c>
      <c r="I58" s="54">
        <v>9604.9</v>
      </c>
      <c r="J58" s="54">
        <f>'31032017'!H56</f>
        <v>9879679.1078999974</v>
      </c>
    </row>
    <row r="59" spans="2:16" x14ac:dyDescent="0.2">
      <c r="B59" t="s">
        <v>109</v>
      </c>
      <c r="H59" t="s">
        <v>79</v>
      </c>
      <c r="I59" s="57">
        <f>I57/I58-1</f>
        <v>1.9703484679694849E-2</v>
      </c>
      <c r="J59" s="57">
        <f>J57/J58-1</f>
        <v>1.6394541050476663E-2</v>
      </c>
    </row>
    <row r="60" spans="2:16" x14ac:dyDescent="0.2">
      <c r="B60" t="s">
        <v>85</v>
      </c>
    </row>
    <row r="61" spans="2:16" ht="25.5" customHeight="1" x14ac:dyDescent="0.2">
      <c r="B61" s="91" t="s">
        <v>129</v>
      </c>
      <c r="C61" s="91"/>
      <c r="D61" s="91"/>
      <c r="E61" s="91"/>
      <c r="F61" s="91"/>
      <c r="G61" s="91"/>
      <c r="H61" s="91"/>
    </row>
  </sheetData>
  <mergeCells count="1">
    <mergeCell ref="B61:H61"/>
  </mergeCells>
  <pageMargins left="0.7" right="0.7" top="0.75" bottom="0.75" header="0.3" footer="0.3"/>
  <pageSetup paperSize="9" scale="5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topLeftCell="A43" workbookViewId="0">
      <selection activeCell="D1" sqref="D1"/>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39.28515625" customWidth="1"/>
    <col min="12" max="12" width="17.140625" customWidth="1"/>
    <col min="14" max="14" width="0" hidden="1" customWidth="1"/>
    <col min="15" max="15" width="12.140625" bestFit="1" customWidth="1"/>
  </cols>
  <sheetData>
    <row r="1" spans="2:16" ht="15.75" x14ac:dyDescent="0.25">
      <c r="B1" s="63"/>
      <c r="C1" s="35" t="s">
        <v>137</v>
      </c>
      <c r="D1" s="64">
        <f>J54/I54</f>
        <v>22.914064749754164</v>
      </c>
      <c r="E1" s="58"/>
      <c r="F1" s="58"/>
      <c r="G1" s="58"/>
      <c r="H1" s="58"/>
      <c r="I1" s="58"/>
      <c r="J1" s="58"/>
    </row>
    <row r="2" spans="2:16" x14ac:dyDescent="0.2">
      <c r="C2" s="47"/>
      <c r="D2" s="47" t="s">
        <v>80</v>
      </c>
      <c r="E2" s="47"/>
      <c r="F2" s="47"/>
      <c r="G2" s="47"/>
      <c r="H2" s="47"/>
      <c r="I2" s="47"/>
      <c r="J2" s="47"/>
    </row>
    <row r="3" spans="2:16" ht="64.5" thickBot="1" x14ac:dyDescent="0.25">
      <c r="B3" s="3" t="s">
        <v>60</v>
      </c>
      <c r="C3" s="3" t="s">
        <v>130</v>
      </c>
      <c r="D3" s="3" t="s">
        <v>131</v>
      </c>
      <c r="E3" s="3" t="s">
        <v>132</v>
      </c>
      <c r="F3" s="3" t="s">
        <v>133</v>
      </c>
      <c r="G3" s="3" t="s">
        <v>58</v>
      </c>
      <c r="H3" s="3" t="s">
        <v>134</v>
      </c>
      <c r="I3" s="3" t="s">
        <v>135</v>
      </c>
      <c r="J3" s="3" t="s">
        <v>136</v>
      </c>
    </row>
    <row r="4" spans="2:16" ht="13.5" thickTop="1" x14ac:dyDescent="0.2">
      <c r="B4" s="66" t="s">
        <v>4</v>
      </c>
      <c r="C4" s="67">
        <v>10722</v>
      </c>
      <c r="D4" s="67">
        <v>9920.7999999999993</v>
      </c>
      <c r="E4" s="67">
        <v>37671.5</v>
      </c>
      <c r="F4" s="68">
        <v>850539.89</v>
      </c>
      <c r="G4" s="69">
        <f>ROUND(F4/E4,2)</f>
        <v>22.58</v>
      </c>
      <c r="H4" s="69">
        <v>0.85</v>
      </c>
      <c r="I4" s="69">
        <f>$H4*E4</f>
        <v>32020.774999999998</v>
      </c>
      <c r="J4" s="69">
        <f t="shared" ref="J4:J53" si="0">H4*F4</f>
        <v>722958.90650000004</v>
      </c>
      <c r="L4" s="32"/>
      <c r="N4">
        <f>IF(G4&gt;'31032017'!F5,1,0)</f>
        <v>0</v>
      </c>
      <c r="O4" s="65"/>
      <c r="P4" s="65"/>
    </row>
    <row r="5" spans="2:16" x14ac:dyDescent="0.2">
      <c r="B5" s="70" t="s">
        <v>6</v>
      </c>
      <c r="C5" s="71">
        <v>1894.3</v>
      </c>
      <c r="D5" s="71">
        <v>2606</v>
      </c>
      <c r="E5" s="71">
        <v>13130.7</v>
      </c>
      <c r="F5" s="72">
        <v>538854.47</v>
      </c>
      <c r="G5" s="73">
        <f t="shared" ref="G5:G53" si="1">ROUND(F5/E5,2)</f>
        <v>41.04</v>
      </c>
      <c r="H5" s="73">
        <v>0.52</v>
      </c>
      <c r="I5" s="73">
        <f t="shared" ref="I5:I53" si="2">$H5*E5</f>
        <v>6827.9640000000009</v>
      </c>
      <c r="J5" s="73">
        <f t="shared" si="0"/>
        <v>280204.32439999998</v>
      </c>
      <c r="L5" s="32"/>
      <c r="N5">
        <f>IF(G5&gt;'31032017'!F6,1,0)</f>
        <v>1</v>
      </c>
      <c r="O5" s="65"/>
      <c r="P5" s="65"/>
    </row>
    <row r="6" spans="2:16" x14ac:dyDescent="0.2">
      <c r="B6" s="70" t="s">
        <v>7</v>
      </c>
      <c r="C6" s="71">
        <v>4759.3999999999996</v>
      </c>
      <c r="D6" s="71">
        <v>5758.9</v>
      </c>
      <c r="E6" s="71">
        <v>19317.3</v>
      </c>
      <c r="F6" s="72">
        <v>1107537.73</v>
      </c>
      <c r="G6" s="73">
        <f t="shared" si="1"/>
        <v>57.33</v>
      </c>
      <c r="H6" s="73">
        <v>1.34</v>
      </c>
      <c r="I6" s="73">
        <f t="shared" si="2"/>
        <v>25885.182000000001</v>
      </c>
      <c r="J6" s="73">
        <f t="shared" si="0"/>
        <v>1484100.5582000001</v>
      </c>
      <c r="N6">
        <f>IF(G6&gt;'31032017'!F7,1,0)</f>
        <v>1</v>
      </c>
      <c r="O6" s="65"/>
      <c r="P6" s="65"/>
    </row>
    <row r="7" spans="2:16" x14ac:dyDescent="0.2">
      <c r="B7" s="70" t="s">
        <v>8</v>
      </c>
      <c r="C7" s="71">
        <v>6056.4</v>
      </c>
      <c r="D7" s="71">
        <v>7811.5</v>
      </c>
      <c r="E7" s="71">
        <v>24107</v>
      </c>
      <c r="F7" s="72">
        <v>410747.51</v>
      </c>
      <c r="G7" s="73">
        <f t="shared" si="1"/>
        <v>17.04</v>
      </c>
      <c r="H7" s="73">
        <v>0.54</v>
      </c>
      <c r="I7" s="73">
        <f t="shared" si="2"/>
        <v>13017.78</v>
      </c>
      <c r="J7" s="73">
        <f t="shared" si="0"/>
        <v>221803.65540000002</v>
      </c>
      <c r="N7">
        <f>IF(G7&gt;'31032017'!F8,1,0)</f>
        <v>0</v>
      </c>
      <c r="O7" s="65"/>
      <c r="P7" s="65"/>
    </row>
    <row r="8" spans="2:16" x14ac:dyDescent="0.2">
      <c r="B8" s="70" t="s">
        <v>9</v>
      </c>
      <c r="C8" s="71">
        <v>3190.8</v>
      </c>
      <c r="D8" s="71">
        <v>4323.8</v>
      </c>
      <c r="E8" s="71">
        <v>35426.5</v>
      </c>
      <c r="F8" s="72">
        <v>1309245.68</v>
      </c>
      <c r="G8" s="73">
        <f t="shared" si="1"/>
        <v>36.96</v>
      </c>
      <c r="H8" s="73">
        <v>2.2400000000000002</v>
      </c>
      <c r="I8" s="73">
        <f t="shared" si="2"/>
        <v>79355.360000000001</v>
      </c>
      <c r="J8" s="73">
        <f t="shared" si="0"/>
        <v>2932710.3232</v>
      </c>
      <c r="N8">
        <f>IF(G8&gt;'31032017'!F9,1,0)</f>
        <v>1</v>
      </c>
      <c r="O8" s="65"/>
      <c r="P8" s="65"/>
    </row>
    <row r="9" spans="2:16" x14ac:dyDescent="0.2">
      <c r="B9" s="70" t="s">
        <v>10</v>
      </c>
      <c r="C9" s="71">
        <v>12007.2</v>
      </c>
      <c r="D9" s="71">
        <v>11935.8</v>
      </c>
      <c r="E9" s="71">
        <v>38693.899999999994</v>
      </c>
      <c r="F9" s="72">
        <v>945210.14</v>
      </c>
      <c r="G9" s="73">
        <f t="shared" si="1"/>
        <v>24.43</v>
      </c>
      <c r="H9" s="73">
        <v>1.1100000000000001</v>
      </c>
      <c r="I9" s="73">
        <f t="shared" si="2"/>
        <v>42950.228999999999</v>
      </c>
      <c r="J9" s="73">
        <f t="shared" si="0"/>
        <v>1049183.2554000001</v>
      </c>
      <c r="N9">
        <f>IF(G9&gt;'31032017'!F10,1,0)</f>
        <v>0</v>
      </c>
      <c r="O9" s="65"/>
      <c r="P9" s="65"/>
    </row>
    <row r="10" spans="2:16" x14ac:dyDescent="0.2">
      <c r="B10" s="70" t="s">
        <v>142</v>
      </c>
      <c r="C10" s="71">
        <v>4077.6</v>
      </c>
      <c r="D10" s="71">
        <v>5569</v>
      </c>
      <c r="E10" s="71">
        <v>21637.4</v>
      </c>
      <c r="F10" s="72">
        <v>1010923.1</v>
      </c>
      <c r="G10" s="73">
        <f t="shared" si="1"/>
        <v>46.72</v>
      </c>
      <c r="H10" s="73">
        <v>1.07</v>
      </c>
      <c r="I10" s="73">
        <f t="shared" si="2"/>
        <v>23152.018000000004</v>
      </c>
      <c r="J10" s="73">
        <f t="shared" si="0"/>
        <v>1081687.7169999999</v>
      </c>
      <c r="N10">
        <f>IF(G10&gt;'31032017'!F11,1,0)</f>
        <v>1</v>
      </c>
      <c r="O10" s="65"/>
      <c r="P10" s="65"/>
    </row>
    <row r="11" spans="2:16" x14ac:dyDescent="0.2">
      <c r="B11" s="70" t="s">
        <v>13</v>
      </c>
      <c r="C11" s="71">
        <v>13051.8</v>
      </c>
      <c r="D11" s="71">
        <v>23574</v>
      </c>
      <c r="E11" s="71">
        <v>72155.799999999988</v>
      </c>
      <c r="F11" s="72">
        <v>1069712.76</v>
      </c>
      <c r="G11" s="73">
        <f t="shared" si="1"/>
        <v>14.83</v>
      </c>
      <c r="H11" s="73">
        <v>1.06</v>
      </c>
      <c r="I11" s="73">
        <f t="shared" si="2"/>
        <v>76485.147999999986</v>
      </c>
      <c r="J11" s="73">
        <f t="shared" si="0"/>
        <v>1133895.5256000001</v>
      </c>
      <c r="N11">
        <f>IF(G11&gt;'31032017'!F12,1,0)</f>
        <v>0</v>
      </c>
      <c r="O11" s="65"/>
      <c r="P11" s="65"/>
    </row>
    <row r="12" spans="2:16" x14ac:dyDescent="0.2">
      <c r="B12" s="70" t="s">
        <v>14</v>
      </c>
      <c r="C12" s="71">
        <v>14607</v>
      </c>
      <c r="D12" s="71">
        <v>3430</v>
      </c>
      <c r="E12" s="71">
        <v>15874</v>
      </c>
      <c r="F12" s="72">
        <v>1991104.99</v>
      </c>
      <c r="G12" s="73">
        <f t="shared" si="1"/>
        <v>125.43</v>
      </c>
      <c r="H12" s="73">
        <v>1.65</v>
      </c>
      <c r="I12" s="73">
        <f t="shared" si="2"/>
        <v>26192.1</v>
      </c>
      <c r="J12" s="73">
        <f t="shared" si="0"/>
        <v>3285323.2334999996</v>
      </c>
      <c r="N12">
        <f>IF(G12&gt;'31032017'!F13,1,0)</f>
        <v>1</v>
      </c>
      <c r="O12" s="65"/>
      <c r="P12" s="65"/>
    </row>
    <row r="13" spans="2:16" x14ac:dyDescent="0.2">
      <c r="B13" s="70" t="s">
        <v>15</v>
      </c>
      <c r="C13" s="71">
        <v>7738</v>
      </c>
      <c r="D13" s="71">
        <v>6384</v>
      </c>
      <c r="E13" s="71">
        <v>25193</v>
      </c>
      <c r="F13" s="72">
        <v>734248.23</v>
      </c>
      <c r="G13" s="73">
        <f t="shared" si="1"/>
        <v>29.14</v>
      </c>
      <c r="H13" s="73">
        <v>0.78</v>
      </c>
      <c r="I13" s="73">
        <f t="shared" si="2"/>
        <v>19650.54</v>
      </c>
      <c r="J13" s="73">
        <f t="shared" si="0"/>
        <v>572713.61939999997</v>
      </c>
      <c r="N13">
        <f>IF(G13&gt;'31032017'!F14,1,0)</f>
        <v>0</v>
      </c>
      <c r="O13" s="65"/>
      <c r="P13" s="65"/>
    </row>
    <row r="14" spans="2:16" x14ac:dyDescent="0.2">
      <c r="B14" s="70" t="s">
        <v>16</v>
      </c>
      <c r="C14" s="71">
        <v>7037.4</v>
      </c>
      <c r="D14" s="71">
        <v>3533.4</v>
      </c>
      <c r="E14" s="71">
        <v>13146.1</v>
      </c>
      <c r="F14" s="72">
        <v>600313.96</v>
      </c>
      <c r="G14" s="73">
        <f t="shared" si="1"/>
        <v>45.66</v>
      </c>
      <c r="H14" s="73">
        <v>0.48</v>
      </c>
      <c r="I14" s="73">
        <f t="shared" si="2"/>
        <v>6310.1279999999997</v>
      </c>
      <c r="J14" s="73">
        <f t="shared" si="0"/>
        <v>288150.70079999999</v>
      </c>
      <c r="N14">
        <f>IF(G14&gt;'31032017'!F15,1,0)</f>
        <v>1</v>
      </c>
      <c r="O14" s="65"/>
      <c r="P14" s="65"/>
    </row>
    <row r="15" spans="2:16" x14ac:dyDescent="0.2">
      <c r="B15" s="70" t="s">
        <v>17</v>
      </c>
      <c r="C15" s="71">
        <v>3543.4</v>
      </c>
      <c r="D15" s="71">
        <v>4225.8999999999996</v>
      </c>
      <c r="E15" s="71">
        <v>11444.4</v>
      </c>
      <c r="F15" s="72">
        <v>484724.24</v>
      </c>
      <c r="G15" s="73">
        <f t="shared" si="1"/>
        <v>42.35</v>
      </c>
      <c r="H15" s="73">
        <v>0.8</v>
      </c>
      <c r="I15" s="73">
        <f t="shared" si="2"/>
        <v>9155.52</v>
      </c>
      <c r="J15" s="73">
        <f t="shared" si="0"/>
        <v>387779.39199999999</v>
      </c>
      <c r="N15">
        <f>IF(G15&gt;'31032017'!F16,1,0)</f>
        <v>1</v>
      </c>
      <c r="O15" s="65"/>
      <c r="P15" s="65"/>
    </row>
    <row r="16" spans="2:16" x14ac:dyDescent="0.2">
      <c r="B16" s="70" t="s">
        <v>18</v>
      </c>
      <c r="C16" s="71">
        <v>6127.1</v>
      </c>
      <c r="D16" s="71">
        <v>3693.1</v>
      </c>
      <c r="E16" s="71">
        <v>83209.400000000009</v>
      </c>
      <c r="F16" s="72">
        <v>1702847.52</v>
      </c>
      <c r="G16" s="73">
        <f t="shared" si="1"/>
        <v>20.46</v>
      </c>
      <c r="H16" s="73">
        <v>0.94</v>
      </c>
      <c r="I16" s="73">
        <f t="shared" si="2"/>
        <v>78216.83600000001</v>
      </c>
      <c r="J16" s="73">
        <f t="shared" si="0"/>
        <v>1600676.6687999999</v>
      </c>
      <c r="N16">
        <f>IF(G16&gt;'31032017'!F17,1,0)</f>
        <v>0</v>
      </c>
      <c r="O16" s="65"/>
      <c r="P16" s="65"/>
    </row>
    <row r="17" spans="2:16" x14ac:dyDescent="0.2">
      <c r="B17" s="70" t="s">
        <v>19</v>
      </c>
      <c r="C17" s="71">
        <v>3089</v>
      </c>
      <c r="D17" s="71">
        <v>3054</v>
      </c>
      <c r="E17" s="71">
        <v>12019</v>
      </c>
      <c r="F17" s="72">
        <v>384957.98</v>
      </c>
      <c r="G17" s="73">
        <f t="shared" si="1"/>
        <v>32.03</v>
      </c>
      <c r="H17" s="73">
        <v>0.74</v>
      </c>
      <c r="I17" s="73">
        <f t="shared" si="2"/>
        <v>8894.06</v>
      </c>
      <c r="J17" s="73">
        <f t="shared" si="0"/>
        <v>284868.90519999998</v>
      </c>
      <c r="N17">
        <f>IF(G17&gt;'31032017'!F18,1,0)</f>
        <v>1</v>
      </c>
      <c r="O17" s="65"/>
      <c r="P17" s="65"/>
    </row>
    <row r="18" spans="2:16" x14ac:dyDescent="0.2">
      <c r="B18" s="70" t="s">
        <v>20</v>
      </c>
      <c r="C18" s="71">
        <v>4131.6000000000004</v>
      </c>
      <c r="D18" s="71">
        <v>5180.2</v>
      </c>
      <c r="E18" s="71">
        <v>18552.7</v>
      </c>
      <c r="F18" s="72">
        <v>819027.82</v>
      </c>
      <c r="G18" s="73">
        <f t="shared" si="1"/>
        <v>44.15</v>
      </c>
      <c r="H18" s="73">
        <v>1.08</v>
      </c>
      <c r="I18" s="73">
        <f t="shared" si="2"/>
        <v>20036.916000000001</v>
      </c>
      <c r="J18" s="73">
        <f t="shared" si="0"/>
        <v>884550.04559999995</v>
      </c>
      <c r="N18">
        <f>IF(G18&gt;'31032017'!F19,1,0)</f>
        <v>1</v>
      </c>
      <c r="O18" s="65"/>
      <c r="P18" s="65"/>
    </row>
    <row r="19" spans="2:16" x14ac:dyDescent="0.2">
      <c r="B19" s="70" t="s">
        <v>21</v>
      </c>
      <c r="C19" s="71">
        <v>9246.5</v>
      </c>
      <c r="D19" s="71">
        <v>13096.3</v>
      </c>
      <c r="E19" s="71">
        <v>35783.5</v>
      </c>
      <c r="F19" s="72">
        <v>771657.08</v>
      </c>
      <c r="G19" s="73">
        <f t="shared" si="1"/>
        <v>21.56</v>
      </c>
      <c r="H19" s="73">
        <v>0.75</v>
      </c>
      <c r="I19" s="73">
        <f t="shared" si="2"/>
        <v>26837.625</v>
      </c>
      <c r="J19" s="73">
        <f t="shared" si="0"/>
        <v>578742.80999999994</v>
      </c>
      <c r="N19">
        <f>IF(G19&gt;'31032017'!F20,1,0)</f>
        <v>0</v>
      </c>
      <c r="O19" s="65"/>
      <c r="P19" s="65"/>
    </row>
    <row r="20" spans="2:16" x14ac:dyDescent="0.2">
      <c r="B20" s="70" t="s">
        <v>23</v>
      </c>
      <c r="C20" s="71">
        <v>20150</v>
      </c>
      <c r="D20" s="71">
        <v>22070</v>
      </c>
      <c r="E20" s="71">
        <v>89530.4</v>
      </c>
      <c r="F20" s="72">
        <v>1210396.1200000001</v>
      </c>
      <c r="G20" s="73">
        <f t="shared" si="1"/>
        <v>13.52</v>
      </c>
      <c r="H20" s="73">
        <v>1.2</v>
      </c>
      <c r="I20" s="73">
        <f t="shared" si="2"/>
        <v>107436.48</v>
      </c>
      <c r="J20" s="73">
        <f t="shared" si="0"/>
        <v>1452475.344</v>
      </c>
      <c r="N20">
        <f>IF(G20&gt;'31032017'!F21,1,0)</f>
        <v>0</v>
      </c>
      <c r="O20" s="65"/>
      <c r="P20" s="65"/>
    </row>
    <row r="21" spans="2:16" x14ac:dyDescent="0.2">
      <c r="B21" s="70" t="s">
        <v>24</v>
      </c>
      <c r="C21" s="71">
        <v>34553.300000000003</v>
      </c>
      <c r="D21" s="71">
        <v>41510.300000000003</v>
      </c>
      <c r="E21" s="71">
        <v>159002.90000000002</v>
      </c>
      <c r="F21" s="72">
        <v>4660520.0999999996</v>
      </c>
      <c r="G21" s="73">
        <f t="shared" si="1"/>
        <v>29.31</v>
      </c>
      <c r="H21" s="73">
        <v>9.27</v>
      </c>
      <c r="I21" s="73">
        <f t="shared" si="2"/>
        <v>1473956.8830000001</v>
      </c>
      <c r="J21" s="73">
        <f t="shared" si="0"/>
        <v>43203021.326999992</v>
      </c>
      <c r="N21">
        <f>IF(G21&gt;'31032017'!F22,1,0)</f>
        <v>1</v>
      </c>
      <c r="O21" s="65"/>
      <c r="P21" s="65"/>
    </row>
    <row r="22" spans="2:16" x14ac:dyDescent="0.2">
      <c r="B22" s="70" t="s">
        <v>25</v>
      </c>
      <c r="C22" s="71">
        <v>10042.200000000001</v>
      </c>
      <c r="D22" s="71">
        <v>10104.9</v>
      </c>
      <c r="E22" s="71">
        <v>34143.300000000003</v>
      </c>
      <c r="F22" s="72">
        <v>729814.33</v>
      </c>
      <c r="G22" s="73">
        <f t="shared" si="1"/>
        <v>21.38</v>
      </c>
      <c r="H22" s="73">
        <v>1.26</v>
      </c>
      <c r="I22" s="73">
        <f t="shared" si="2"/>
        <v>43020.558000000005</v>
      </c>
      <c r="J22" s="73">
        <f t="shared" si="0"/>
        <v>919566.05579999997</v>
      </c>
      <c r="N22">
        <f>IF(G22&gt;'31032017'!F23,1,0)</f>
        <v>1</v>
      </c>
      <c r="O22" s="65"/>
      <c r="P22" s="65"/>
    </row>
    <row r="23" spans="2:16" x14ac:dyDescent="0.2">
      <c r="B23" s="70" t="s">
        <v>26</v>
      </c>
      <c r="C23" s="71">
        <v>4397.3999999999996</v>
      </c>
      <c r="D23" s="71">
        <v>3928.5</v>
      </c>
      <c r="E23" s="71">
        <v>15054.4</v>
      </c>
      <c r="F23" s="72">
        <v>585772.76</v>
      </c>
      <c r="G23" s="73">
        <f t="shared" si="1"/>
        <v>38.909999999999997</v>
      </c>
      <c r="H23" s="73">
        <v>0.98</v>
      </c>
      <c r="I23" s="73">
        <f t="shared" si="2"/>
        <v>14753.312</v>
      </c>
      <c r="J23" s="73">
        <f t="shared" si="0"/>
        <v>574057.30480000004</v>
      </c>
      <c r="N23">
        <f>IF(G23&gt;'31032017'!F24,1,0)</f>
        <v>1</v>
      </c>
      <c r="O23" s="65"/>
      <c r="P23" s="65"/>
    </row>
    <row r="24" spans="2:16" x14ac:dyDescent="0.2">
      <c r="B24" s="70" t="s">
        <v>143</v>
      </c>
      <c r="C24" s="71">
        <v>7013.2</v>
      </c>
      <c r="D24" s="71">
        <v>17347.400000000001</v>
      </c>
      <c r="E24" s="71">
        <v>60685.9</v>
      </c>
      <c r="F24" s="72">
        <v>626176.81000000006</v>
      </c>
      <c r="G24" s="73">
        <f t="shared" si="1"/>
        <v>10.32</v>
      </c>
      <c r="H24" s="73">
        <v>0.84</v>
      </c>
      <c r="I24" s="73">
        <f t="shared" si="2"/>
        <v>50976.156000000003</v>
      </c>
      <c r="J24" s="73">
        <f t="shared" si="0"/>
        <v>525988.52040000004</v>
      </c>
      <c r="N24">
        <f>IF(G24&gt;'31032017'!F25,1,0)</f>
        <v>0</v>
      </c>
      <c r="O24" s="65"/>
      <c r="P24" s="65"/>
    </row>
    <row r="25" spans="2:16" x14ac:dyDescent="0.2">
      <c r="B25" s="70" t="s">
        <v>27</v>
      </c>
      <c r="C25" s="71">
        <v>10960</v>
      </c>
      <c r="D25" s="71">
        <v>12760</v>
      </c>
      <c r="E25" s="71">
        <v>47800</v>
      </c>
      <c r="F25" s="72">
        <v>2778487.03</v>
      </c>
      <c r="G25" s="73">
        <f t="shared" si="1"/>
        <v>58.13</v>
      </c>
      <c r="H25" s="73">
        <v>2.2200000000000002</v>
      </c>
      <c r="I25" s="73">
        <f t="shared" si="2"/>
        <v>106116.00000000001</v>
      </c>
      <c r="J25" s="73">
        <f t="shared" si="0"/>
        <v>6168241.2066000002</v>
      </c>
      <c r="N25">
        <f>IF(G25&gt;'31032017'!F26,1,0)</f>
        <v>1</v>
      </c>
      <c r="O25" s="65"/>
      <c r="P25" s="65"/>
    </row>
    <row r="26" spans="2:16" x14ac:dyDescent="0.2">
      <c r="B26" s="70" t="s">
        <v>28</v>
      </c>
      <c r="C26" s="71">
        <v>24462.1</v>
      </c>
      <c r="D26" s="71">
        <v>28694.1</v>
      </c>
      <c r="E26" s="71">
        <v>114112.69999999998</v>
      </c>
      <c r="F26" s="72">
        <v>2652423.61</v>
      </c>
      <c r="G26" s="73">
        <f t="shared" si="1"/>
        <v>23.24</v>
      </c>
      <c r="H26" s="73">
        <v>6.84</v>
      </c>
      <c r="I26" s="73">
        <f t="shared" si="2"/>
        <v>780530.8679999999</v>
      </c>
      <c r="J26" s="73">
        <f t="shared" si="0"/>
        <v>18142577.492399998</v>
      </c>
      <c r="N26">
        <f>IF(G26&gt;'31032017'!F27,1,0)</f>
        <v>0</v>
      </c>
      <c r="O26" s="65"/>
      <c r="P26" s="65"/>
    </row>
    <row r="27" spans="2:16" x14ac:dyDescent="0.2">
      <c r="B27" s="70" t="s">
        <v>29</v>
      </c>
      <c r="C27" s="71">
        <v>29789.5</v>
      </c>
      <c r="D27" s="71">
        <v>20713.8</v>
      </c>
      <c r="E27" s="71">
        <v>93696.6</v>
      </c>
      <c r="F27" s="72">
        <v>2015380.67</v>
      </c>
      <c r="G27" s="73">
        <f t="shared" si="1"/>
        <v>21.51</v>
      </c>
      <c r="H27" s="73">
        <v>4.84</v>
      </c>
      <c r="I27" s="73">
        <f t="shared" si="2"/>
        <v>453491.54399999999</v>
      </c>
      <c r="J27" s="73">
        <f t="shared" si="0"/>
        <v>9754442.4427999984</v>
      </c>
      <c r="N27">
        <f>IF(G27&gt;'31032017'!F28,1,0)</f>
        <v>0</v>
      </c>
      <c r="O27" s="65"/>
      <c r="P27" s="65"/>
    </row>
    <row r="28" spans="2:16" x14ac:dyDescent="0.2">
      <c r="B28" s="70" t="s">
        <v>30</v>
      </c>
      <c r="C28" s="71">
        <v>25000.3</v>
      </c>
      <c r="D28" s="71">
        <v>26398.400000000001</v>
      </c>
      <c r="E28" s="71">
        <v>105165.4</v>
      </c>
      <c r="F28" s="72">
        <v>3126193.2</v>
      </c>
      <c r="G28" s="73">
        <f t="shared" si="1"/>
        <v>29.73</v>
      </c>
      <c r="H28" s="73">
        <v>5.69</v>
      </c>
      <c r="I28" s="73">
        <f t="shared" si="2"/>
        <v>598391.12600000005</v>
      </c>
      <c r="J28" s="73">
        <f t="shared" si="0"/>
        <v>17788039.308000002</v>
      </c>
      <c r="N28">
        <f>IF(G28&gt;'31032017'!F29,1,0)</f>
        <v>1</v>
      </c>
      <c r="O28" s="65"/>
      <c r="P28" s="65"/>
    </row>
    <row r="29" spans="2:16" x14ac:dyDescent="0.2">
      <c r="B29" s="70" t="s">
        <v>99</v>
      </c>
      <c r="C29" s="71">
        <v>6843.1</v>
      </c>
      <c r="D29" s="71">
        <v>8610.6</v>
      </c>
      <c r="E29" s="71">
        <v>32413</v>
      </c>
      <c r="F29" s="72">
        <v>507980.67</v>
      </c>
      <c r="G29" s="73">
        <f t="shared" si="1"/>
        <v>15.67</v>
      </c>
      <c r="H29" s="73">
        <v>1.01</v>
      </c>
      <c r="I29" s="73">
        <f t="shared" si="2"/>
        <v>32737.13</v>
      </c>
      <c r="J29" s="73">
        <f t="shared" si="0"/>
        <v>513060.4767</v>
      </c>
      <c r="N29">
        <f>IF(G29&gt;'31032017'!F30,1,0)</f>
        <v>0</v>
      </c>
      <c r="O29" s="65"/>
      <c r="P29" s="65"/>
    </row>
    <row r="30" spans="2:16" x14ac:dyDescent="0.2">
      <c r="B30" s="70" t="s">
        <v>100</v>
      </c>
      <c r="C30" s="71">
        <v>31218.9</v>
      </c>
      <c r="D30" s="71">
        <v>36962.9</v>
      </c>
      <c r="E30" s="71">
        <v>159603.29999999999</v>
      </c>
      <c r="F30" s="72">
        <v>1881177.58</v>
      </c>
      <c r="G30" s="73">
        <f t="shared" si="1"/>
        <v>11.79</v>
      </c>
      <c r="H30" s="73">
        <v>1.06</v>
      </c>
      <c r="I30" s="73">
        <f t="shared" si="2"/>
        <v>169179.49799999999</v>
      </c>
      <c r="J30" s="73">
        <f t="shared" si="0"/>
        <v>1994048.2348000002</v>
      </c>
      <c r="N30">
        <f>IF(G30&gt;'31032017'!F31,1,0)</f>
        <v>0</v>
      </c>
      <c r="O30" s="65"/>
      <c r="P30" s="65"/>
    </row>
    <row r="31" spans="2:16" x14ac:dyDescent="0.2">
      <c r="B31" s="70" t="s">
        <v>32</v>
      </c>
      <c r="C31" s="71">
        <v>7042.6</v>
      </c>
      <c r="D31" s="71">
        <v>8801</v>
      </c>
      <c r="E31" s="71">
        <v>32189</v>
      </c>
      <c r="F31" s="72">
        <v>981161.24</v>
      </c>
      <c r="G31" s="73">
        <f t="shared" si="1"/>
        <v>30.48</v>
      </c>
      <c r="H31" s="73">
        <v>2.08</v>
      </c>
      <c r="I31" s="73">
        <f t="shared" si="2"/>
        <v>66953.119999999995</v>
      </c>
      <c r="J31" s="73">
        <f t="shared" si="0"/>
        <v>2040815.3792000001</v>
      </c>
      <c r="N31">
        <f>IF(G31&gt;'31032017'!F32,1,0)</f>
        <v>1</v>
      </c>
      <c r="O31" s="65"/>
      <c r="P31" s="65"/>
    </row>
    <row r="32" spans="2:16" x14ac:dyDescent="0.2">
      <c r="B32" s="70" t="s">
        <v>33</v>
      </c>
      <c r="C32" s="71">
        <v>36060</v>
      </c>
      <c r="D32" s="71">
        <v>37260</v>
      </c>
      <c r="E32" s="71">
        <v>145200</v>
      </c>
      <c r="F32" s="72">
        <v>2180478.2799999998</v>
      </c>
      <c r="G32" s="73">
        <f t="shared" si="1"/>
        <v>15.02</v>
      </c>
      <c r="H32" s="73">
        <v>4.63</v>
      </c>
      <c r="I32" s="73">
        <f t="shared" si="2"/>
        <v>672276</v>
      </c>
      <c r="J32" s="73">
        <f t="shared" si="0"/>
        <v>10095614.436399998</v>
      </c>
      <c r="N32">
        <f>IF(G32&gt;'31032017'!F33,1,0)</f>
        <v>0</v>
      </c>
      <c r="O32" s="65"/>
      <c r="P32" s="65"/>
    </row>
    <row r="33" spans="2:16" x14ac:dyDescent="0.2">
      <c r="B33" s="70" t="s">
        <v>34</v>
      </c>
      <c r="C33" s="71">
        <v>12024</v>
      </c>
      <c r="D33" s="71">
        <v>14406.8</v>
      </c>
      <c r="E33" s="71">
        <v>54584.3</v>
      </c>
      <c r="F33" s="72">
        <v>1902853.46</v>
      </c>
      <c r="G33" s="73">
        <f t="shared" si="1"/>
        <v>34.86</v>
      </c>
      <c r="H33" s="73">
        <v>3.43</v>
      </c>
      <c r="I33" s="73">
        <f t="shared" si="2"/>
        <v>187224.149</v>
      </c>
      <c r="J33" s="73">
        <f t="shared" si="0"/>
        <v>6526787.3678000001</v>
      </c>
      <c r="N33">
        <f>IF(G33&gt;'31032017'!F34,1,0)</f>
        <v>1</v>
      </c>
      <c r="O33" s="65"/>
      <c r="P33" s="65"/>
    </row>
    <row r="34" spans="2:16" x14ac:dyDescent="0.2">
      <c r="B34" s="70" t="s">
        <v>35</v>
      </c>
      <c r="C34" s="71">
        <v>14346.3</v>
      </c>
      <c r="D34" s="71">
        <v>18198.8</v>
      </c>
      <c r="E34" s="71">
        <v>67094.3</v>
      </c>
      <c r="F34" s="72">
        <v>1695283.29</v>
      </c>
      <c r="G34" s="73">
        <f t="shared" si="1"/>
        <v>25.27</v>
      </c>
      <c r="H34" s="73">
        <v>3.79</v>
      </c>
      <c r="I34" s="73">
        <f t="shared" si="2"/>
        <v>254287.39700000003</v>
      </c>
      <c r="J34" s="73">
        <f t="shared" si="0"/>
        <v>6425123.6691000005</v>
      </c>
      <c r="N34">
        <f>IF(G34&gt;'31032017'!F35,1,0)</f>
        <v>0</v>
      </c>
      <c r="O34" s="65"/>
      <c r="P34" s="65"/>
    </row>
    <row r="35" spans="2:16" x14ac:dyDescent="0.2">
      <c r="B35" s="70" t="s">
        <v>36</v>
      </c>
      <c r="C35" s="71">
        <v>6621.9</v>
      </c>
      <c r="D35" s="71">
        <v>4550.1000000000004</v>
      </c>
      <c r="E35" s="71">
        <v>18263.900000000001</v>
      </c>
      <c r="F35" s="72">
        <v>377357.98</v>
      </c>
      <c r="G35" s="73">
        <f t="shared" si="1"/>
        <v>20.66</v>
      </c>
      <c r="H35" s="73">
        <v>0.62</v>
      </c>
      <c r="I35" s="73">
        <f t="shared" si="2"/>
        <v>11323.618</v>
      </c>
      <c r="J35" s="73">
        <f t="shared" si="0"/>
        <v>233961.94759999998</v>
      </c>
      <c r="N35">
        <f>IF(G35&gt;'31032017'!F36,1,0)</f>
        <v>0</v>
      </c>
      <c r="O35" s="65"/>
      <c r="P35" s="65"/>
    </row>
    <row r="36" spans="2:16" x14ac:dyDescent="0.2">
      <c r="B36" s="70" t="s">
        <v>37</v>
      </c>
      <c r="C36" s="71">
        <v>8830</v>
      </c>
      <c r="D36" s="71">
        <v>20310</v>
      </c>
      <c r="E36" s="71">
        <v>47610</v>
      </c>
      <c r="F36" s="72">
        <v>888727.27</v>
      </c>
      <c r="G36" s="73">
        <f t="shared" si="1"/>
        <v>18.670000000000002</v>
      </c>
      <c r="H36" s="73">
        <v>1.57</v>
      </c>
      <c r="I36" s="73">
        <f t="shared" si="2"/>
        <v>74747.7</v>
      </c>
      <c r="J36" s="73">
        <f t="shared" si="0"/>
        <v>1395301.8139000002</v>
      </c>
      <c r="N36">
        <f>IF(G36&gt;'31032017'!F37,1,0)</f>
        <v>0</v>
      </c>
      <c r="O36" s="65"/>
      <c r="P36" s="65"/>
    </row>
    <row r="37" spans="2:16" x14ac:dyDescent="0.2">
      <c r="B37" s="70" t="s">
        <v>38</v>
      </c>
      <c r="C37" s="71">
        <v>24015</v>
      </c>
      <c r="D37" s="71">
        <v>24843</v>
      </c>
      <c r="E37" s="71">
        <v>74957</v>
      </c>
      <c r="F37" s="72">
        <v>2454543.98</v>
      </c>
      <c r="G37" s="73">
        <f t="shared" si="1"/>
        <v>32.75</v>
      </c>
      <c r="H37" s="73">
        <v>2.74</v>
      </c>
      <c r="I37" s="73">
        <f t="shared" si="2"/>
        <v>205382.18000000002</v>
      </c>
      <c r="J37" s="73">
        <f t="shared" si="0"/>
        <v>6725450.5052000005</v>
      </c>
      <c r="N37">
        <f>IF(G37&gt;'31032017'!F38,1,0)</f>
        <v>1</v>
      </c>
      <c r="O37" s="65"/>
      <c r="P37" s="65"/>
    </row>
    <row r="38" spans="2:16" x14ac:dyDescent="0.2">
      <c r="B38" s="70" t="s">
        <v>39</v>
      </c>
      <c r="C38" s="71">
        <v>24969.8</v>
      </c>
      <c r="D38" s="71">
        <v>24386</v>
      </c>
      <c r="E38" s="71">
        <v>96054.3</v>
      </c>
      <c r="F38" s="72">
        <v>1459447.2</v>
      </c>
      <c r="G38" s="73">
        <f t="shared" si="1"/>
        <v>15.19</v>
      </c>
      <c r="H38" s="73">
        <v>1.39</v>
      </c>
      <c r="I38" s="73">
        <f t="shared" si="2"/>
        <v>133515.47699999998</v>
      </c>
      <c r="J38" s="73">
        <f t="shared" si="0"/>
        <v>2028631.6079999998</v>
      </c>
      <c r="N38">
        <f>IF(G38&gt;'31032017'!F39,1,0)</f>
        <v>0</v>
      </c>
      <c r="O38" s="65"/>
      <c r="P38" s="65"/>
    </row>
    <row r="39" spans="2:16" x14ac:dyDescent="0.2">
      <c r="B39" s="70" t="s">
        <v>40</v>
      </c>
      <c r="C39" s="71">
        <v>49749.2</v>
      </c>
      <c r="D39" s="71">
        <v>51307.4</v>
      </c>
      <c r="E39" s="71">
        <v>177079.80000000002</v>
      </c>
      <c r="F39" s="72">
        <v>2335648.7999999998</v>
      </c>
      <c r="G39" s="73">
        <f t="shared" si="1"/>
        <v>13.19</v>
      </c>
      <c r="H39" s="73">
        <v>1.36</v>
      </c>
      <c r="I39" s="73">
        <f t="shared" si="2"/>
        <v>240828.52800000005</v>
      </c>
      <c r="J39" s="73">
        <f t="shared" si="0"/>
        <v>3176482.3679999998</v>
      </c>
      <c r="N39">
        <f>IF(G39&gt;'31032017'!F40,1,0)</f>
        <v>1</v>
      </c>
      <c r="O39" s="65"/>
      <c r="P39" s="65"/>
    </row>
    <row r="40" spans="2:16" x14ac:dyDescent="0.2">
      <c r="B40" s="70" t="s">
        <v>41</v>
      </c>
      <c r="C40" s="71">
        <v>18720</v>
      </c>
      <c r="D40" s="71">
        <v>21410.400000000001</v>
      </c>
      <c r="E40" s="71">
        <v>80398.3</v>
      </c>
      <c r="F40" s="72">
        <v>1082154.32</v>
      </c>
      <c r="G40" s="73">
        <f t="shared" si="1"/>
        <v>13.46</v>
      </c>
      <c r="H40" s="73">
        <v>1.17</v>
      </c>
      <c r="I40" s="73">
        <f t="shared" si="2"/>
        <v>94066.010999999999</v>
      </c>
      <c r="J40" s="73">
        <f t="shared" si="0"/>
        <v>1266120.5544</v>
      </c>
      <c r="N40">
        <f>IF(G40&gt;'31032017'!F41,1,0)</f>
        <v>1</v>
      </c>
      <c r="O40" s="65"/>
      <c r="P40" s="65"/>
    </row>
    <row r="41" spans="2:16" x14ac:dyDescent="0.2">
      <c r="B41" s="70" t="s">
        <v>42</v>
      </c>
      <c r="C41" s="71">
        <v>72090</v>
      </c>
      <c r="D41" s="71">
        <v>81090</v>
      </c>
      <c r="E41" s="71">
        <v>327960</v>
      </c>
      <c r="F41" s="72">
        <v>5613945.8499999996</v>
      </c>
      <c r="G41" s="73">
        <f t="shared" si="1"/>
        <v>17.12</v>
      </c>
      <c r="H41" s="73">
        <v>7.84</v>
      </c>
      <c r="I41" s="73">
        <f t="shared" si="2"/>
        <v>2571206.4</v>
      </c>
      <c r="J41" s="73">
        <f t="shared" si="0"/>
        <v>44013335.463999994</v>
      </c>
      <c r="N41">
        <f>IF(G41&gt;'31032017'!F42,1,0)</f>
        <v>1</v>
      </c>
      <c r="O41" s="65"/>
      <c r="P41" s="65"/>
    </row>
    <row r="42" spans="2:16" x14ac:dyDescent="0.2">
      <c r="B42" s="70" t="s">
        <v>43</v>
      </c>
      <c r="C42" s="71">
        <v>207</v>
      </c>
      <c r="D42" s="71">
        <v>18404.3</v>
      </c>
      <c r="E42" s="71">
        <v>40468.399999999994</v>
      </c>
      <c r="F42" s="72">
        <v>2841240.51</v>
      </c>
      <c r="G42" s="73">
        <f t="shared" si="1"/>
        <v>70.209999999999994</v>
      </c>
      <c r="H42" s="73">
        <v>2.85</v>
      </c>
      <c r="I42" s="73">
        <f t="shared" si="2"/>
        <v>115334.93999999999</v>
      </c>
      <c r="J42" s="73">
        <f t="shared" si="0"/>
        <v>8097535.4534999998</v>
      </c>
      <c r="N42">
        <f>IF(G42&gt;'31032017'!F43,1,0)</f>
        <v>1</v>
      </c>
      <c r="O42" s="65"/>
      <c r="P42" s="65"/>
    </row>
    <row r="43" spans="2:16" x14ac:dyDescent="0.2">
      <c r="B43" s="70" t="s">
        <v>44</v>
      </c>
      <c r="C43" s="71">
        <v>22351.4</v>
      </c>
      <c r="D43" s="71">
        <v>9121.2000000000007</v>
      </c>
      <c r="E43" s="71">
        <v>31827.300000000003</v>
      </c>
      <c r="F43" s="72">
        <v>1262275.98</v>
      </c>
      <c r="G43" s="73">
        <f t="shared" si="1"/>
        <v>39.659999999999997</v>
      </c>
      <c r="H43" s="73">
        <v>1.53</v>
      </c>
      <c r="I43" s="73">
        <f t="shared" si="2"/>
        <v>48695.769000000008</v>
      </c>
      <c r="J43" s="73">
        <f t="shared" si="0"/>
        <v>1931282.2494000001</v>
      </c>
      <c r="N43">
        <f>IF(G43&gt;'31032017'!F44,1,0)</f>
        <v>0</v>
      </c>
      <c r="O43" s="65"/>
      <c r="P43" s="65"/>
    </row>
    <row r="44" spans="2:16" x14ac:dyDescent="0.2">
      <c r="B44" s="70" t="s">
        <v>45</v>
      </c>
      <c r="C44" s="71">
        <v>65860</v>
      </c>
      <c r="D44" s="71">
        <v>64460</v>
      </c>
      <c r="E44" s="71">
        <v>257770</v>
      </c>
      <c r="F44" s="72">
        <v>5198582.95</v>
      </c>
      <c r="G44" s="73">
        <f t="shared" si="1"/>
        <v>20.170000000000002</v>
      </c>
      <c r="H44" s="73">
        <v>3.28</v>
      </c>
      <c r="I44" s="73">
        <f t="shared" si="2"/>
        <v>845485.6</v>
      </c>
      <c r="J44" s="73">
        <f t="shared" si="0"/>
        <v>17051352.076000001</v>
      </c>
      <c r="N44">
        <f>IF(G44&gt;'31032017'!F45,1,0)</f>
        <v>1</v>
      </c>
      <c r="O44" s="65"/>
      <c r="P44" s="65"/>
    </row>
    <row r="45" spans="2:16" x14ac:dyDescent="0.2">
      <c r="B45" s="70" t="s">
        <v>47</v>
      </c>
      <c r="C45" s="71">
        <v>8283.6</v>
      </c>
      <c r="D45" s="71">
        <v>24827.8</v>
      </c>
      <c r="E45" s="71">
        <v>100546.59999999999</v>
      </c>
      <c r="F45" s="72">
        <v>1196589.3700000001</v>
      </c>
      <c r="G45" s="73">
        <f t="shared" si="1"/>
        <v>11.9</v>
      </c>
      <c r="H45" s="73">
        <v>2.02</v>
      </c>
      <c r="I45" s="73">
        <f t="shared" si="2"/>
        <v>203104.13199999998</v>
      </c>
      <c r="J45" s="73">
        <f t="shared" si="0"/>
        <v>2417110.5274</v>
      </c>
      <c r="N45">
        <f>IF(G45&gt;'31032017'!F46,1,0)</f>
        <v>0</v>
      </c>
      <c r="O45" s="65"/>
      <c r="P45" s="65"/>
    </row>
    <row r="46" spans="2:16" x14ac:dyDescent="0.2">
      <c r="B46" s="70" t="s">
        <v>49</v>
      </c>
      <c r="C46" s="71">
        <v>-596.1</v>
      </c>
      <c r="D46" s="71">
        <v>10058</v>
      </c>
      <c r="E46" s="71">
        <v>9375.6</v>
      </c>
      <c r="F46" s="72">
        <v>665622.81000000006</v>
      </c>
      <c r="G46" s="73">
        <f t="shared" si="1"/>
        <v>71</v>
      </c>
      <c r="H46" s="73">
        <v>1.19</v>
      </c>
      <c r="I46" s="73">
        <f t="shared" si="2"/>
        <v>11156.964</v>
      </c>
      <c r="J46" s="73">
        <f t="shared" si="0"/>
        <v>792091.14390000002</v>
      </c>
      <c r="L46">
        <v>31822.6</v>
      </c>
      <c r="M46">
        <v>84002.4</v>
      </c>
      <c r="N46">
        <f>IF(G46&gt;'31032017'!F47,1,0)</f>
        <v>1</v>
      </c>
      <c r="O46" s="65"/>
      <c r="P46" s="65"/>
    </row>
    <row r="47" spans="2:16" x14ac:dyDescent="0.2">
      <c r="B47" s="70" t="s">
        <v>50</v>
      </c>
      <c r="C47" s="71">
        <v>6447.3</v>
      </c>
      <c r="D47" s="71">
        <v>8361.5</v>
      </c>
      <c r="E47" s="71">
        <v>30693</v>
      </c>
      <c r="F47" s="72">
        <v>476865.84</v>
      </c>
      <c r="G47" s="73">
        <f t="shared" si="1"/>
        <v>15.54</v>
      </c>
      <c r="H47" s="73">
        <v>0.76</v>
      </c>
      <c r="I47" s="73">
        <f t="shared" si="2"/>
        <v>23326.68</v>
      </c>
      <c r="J47" s="73">
        <f t="shared" si="0"/>
        <v>362418.03840000002</v>
      </c>
      <c r="N47">
        <f>IF(G47&gt;'31032017'!F48,1,0)</f>
        <v>1</v>
      </c>
      <c r="O47" s="65"/>
      <c r="P47" s="65"/>
    </row>
    <row r="48" spans="2:16" x14ac:dyDescent="0.2">
      <c r="B48" s="70" t="s">
        <v>144</v>
      </c>
      <c r="C48" s="71">
        <v>1650</v>
      </c>
      <c r="D48" s="71">
        <v>2370</v>
      </c>
      <c r="E48" s="71">
        <v>19081.8</v>
      </c>
      <c r="F48" s="72">
        <v>377709.06</v>
      </c>
      <c r="G48" s="73">
        <f t="shared" si="1"/>
        <v>19.79</v>
      </c>
      <c r="H48" s="73">
        <v>0.73</v>
      </c>
      <c r="I48" s="73">
        <f t="shared" si="2"/>
        <v>13929.714</v>
      </c>
      <c r="J48" s="73">
        <f t="shared" si="0"/>
        <v>275727.61379999999</v>
      </c>
      <c r="N48">
        <f>IF(G48&gt;'31032017'!F49,1,0)</f>
        <v>0</v>
      </c>
      <c r="O48" s="65"/>
      <c r="P48" s="65"/>
    </row>
    <row r="49" spans="2:16" x14ac:dyDescent="0.2">
      <c r="B49" s="70" t="s">
        <v>51</v>
      </c>
      <c r="C49" s="71">
        <v>6143</v>
      </c>
      <c r="D49" s="71">
        <v>4227.7</v>
      </c>
      <c r="E49" s="71">
        <v>26402.7</v>
      </c>
      <c r="F49" s="72">
        <v>1196798.9099999999</v>
      </c>
      <c r="G49" s="73">
        <f t="shared" si="1"/>
        <v>45.33</v>
      </c>
      <c r="H49" s="73">
        <v>1.1499999999999999</v>
      </c>
      <c r="I49" s="73">
        <f t="shared" si="2"/>
        <v>30363.105</v>
      </c>
      <c r="J49" s="73">
        <f t="shared" si="0"/>
        <v>1376318.7464999999</v>
      </c>
      <c r="N49">
        <f>IF(G49&gt;'31032017'!F50,1,0)</f>
        <v>1</v>
      </c>
      <c r="O49" s="65"/>
      <c r="P49" s="65"/>
    </row>
    <row r="50" spans="2:16" x14ac:dyDescent="0.2">
      <c r="B50" s="70" t="s">
        <v>124</v>
      </c>
      <c r="C50" s="71">
        <v>14240</v>
      </c>
      <c r="D50" s="71">
        <v>20910</v>
      </c>
      <c r="E50" s="71">
        <v>83042.5</v>
      </c>
      <c r="F50" s="72">
        <v>1149263.53</v>
      </c>
      <c r="G50" s="73">
        <f t="shared" si="1"/>
        <v>13.84</v>
      </c>
      <c r="H50" s="73">
        <v>1.55</v>
      </c>
      <c r="I50" s="73">
        <f t="shared" si="2"/>
        <v>128715.875</v>
      </c>
      <c r="J50" s="73">
        <f t="shared" si="0"/>
        <v>1781358.4715</v>
      </c>
      <c r="N50">
        <f>IF(G50&gt;'31032017'!F51,1,0)</f>
        <v>1</v>
      </c>
      <c r="O50" s="65"/>
      <c r="P50" s="65"/>
    </row>
    <row r="51" spans="2:16" x14ac:dyDescent="0.2">
      <c r="B51" s="70" t="s">
        <v>52</v>
      </c>
      <c r="C51" s="71">
        <v>20704</v>
      </c>
      <c r="D51" s="71">
        <v>21918</v>
      </c>
      <c r="E51" s="71">
        <v>86393</v>
      </c>
      <c r="F51" s="72">
        <v>1454045.54</v>
      </c>
      <c r="G51" s="73">
        <f t="shared" si="1"/>
        <v>16.829999999999998</v>
      </c>
      <c r="H51" s="73">
        <v>0.94</v>
      </c>
      <c r="I51" s="73">
        <f t="shared" si="2"/>
        <v>81209.42</v>
      </c>
      <c r="J51" s="73">
        <f t="shared" si="0"/>
        <v>1366802.8075999999</v>
      </c>
      <c r="N51">
        <f>IF(G51&gt;'31032017'!F52,1,0)</f>
        <v>0</v>
      </c>
      <c r="O51" s="65"/>
      <c r="P51" s="65"/>
    </row>
    <row r="52" spans="2:16" x14ac:dyDescent="0.2">
      <c r="B52" s="70" t="s">
        <v>53</v>
      </c>
      <c r="C52" s="71">
        <v>8015.4</v>
      </c>
      <c r="D52" s="71">
        <v>10027.299999999999</v>
      </c>
      <c r="E52" s="71">
        <v>37650</v>
      </c>
      <c r="F52" s="72">
        <v>693967.74</v>
      </c>
      <c r="G52" s="73">
        <f t="shared" si="1"/>
        <v>18.43</v>
      </c>
      <c r="H52" s="73">
        <v>1.45</v>
      </c>
      <c r="I52" s="73">
        <f t="shared" si="2"/>
        <v>54592.5</v>
      </c>
      <c r="J52" s="73">
        <f t="shared" si="0"/>
        <v>1006253.223</v>
      </c>
      <c r="N52">
        <f>IF(G52&gt;'31032017'!F53,1,0)</f>
        <v>1</v>
      </c>
      <c r="O52" s="65"/>
      <c r="P52" s="65"/>
    </row>
    <row r="53" spans="2:16" ht="13.5" thickBot="1" x14ac:dyDescent="0.25">
      <c r="B53" s="78" t="s">
        <v>54</v>
      </c>
      <c r="C53" s="79">
        <v>2383.8000000000002</v>
      </c>
      <c r="D53" s="79">
        <v>5911.7</v>
      </c>
      <c r="E53" s="79">
        <v>26090.7</v>
      </c>
      <c r="F53" s="80">
        <v>520611.23</v>
      </c>
      <c r="G53" s="81">
        <f t="shared" si="1"/>
        <v>19.95</v>
      </c>
      <c r="H53" s="81">
        <v>0.75</v>
      </c>
      <c r="I53" s="81">
        <f t="shared" si="2"/>
        <v>19568.025000000001</v>
      </c>
      <c r="J53" s="81">
        <f t="shared" si="0"/>
        <v>390458.42249999999</v>
      </c>
      <c r="N53">
        <f>IF(G53&gt;'31032017'!F54,1,0)</f>
        <v>1</v>
      </c>
      <c r="O53" s="65"/>
      <c r="P53" s="65"/>
    </row>
    <row r="54" spans="2:16" x14ac:dyDescent="0.2">
      <c r="C54" s="61">
        <f>SUM(C4:C53)</f>
        <v>745867.70000000019</v>
      </c>
      <c r="D54" s="61">
        <f>SUM(D4:D53)</f>
        <v>850358.6</v>
      </c>
      <c r="E54" s="77">
        <f>SUM(E4:E53)</f>
        <v>3259302.6</v>
      </c>
      <c r="F54" s="77">
        <f>SUM(F4:F53)</f>
        <v>73511151.120000005</v>
      </c>
      <c r="G54" s="25" t="s">
        <v>74</v>
      </c>
      <c r="H54" s="25">
        <f>SUM(H4:H53)</f>
        <v>99.98</v>
      </c>
      <c r="I54" s="25">
        <f>SUM(I4:I53)</f>
        <v>10412871.039999997</v>
      </c>
      <c r="J54" s="25">
        <f>SUM(J4:J53)</f>
        <v>238601201.24139991</v>
      </c>
      <c r="K54" s="65"/>
      <c r="O54" s="65"/>
      <c r="P54" s="65"/>
    </row>
    <row r="55" spans="2:16" x14ac:dyDescent="0.2">
      <c r="C55" s="26"/>
      <c r="D55" s="26" t="s">
        <v>125</v>
      </c>
      <c r="E55" s="55">
        <f>D54/C54-1</f>
        <v>0.14009307548778382</v>
      </c>
      <c r="F55" s="26"/>
      <c r="G55" s="26"/>
      <c r="I55" s="59" t="s">
        <v>116</v>
      </c>
      <c r="J55" s="60" t="s">
        <v>114</v>
      </c>
      <c r="P55" s="65"/>
    </row>
    <row r="56" spans="2:16" x14ac:dyDescent="0.2">
      <c r="B56" s="9" t="s">
        <v>65</v>
      </c>
      <c r="D56" s="26" t="s">
        <v>114</v>
      </c>
      <c r="E56" s="55">
        <f>SUMPRODUCT(D4:D53,H4:H53)/SUMPRODUCT(C4:C53,H4:H53)-1</f>
        <v>0.12333333385044698</v>
      </c>
      <c r="H56" s="75">
        <v>43053</v>
      </c>
      <c r="I56" s="54">
        <v>10186.1</v>
      </c>
      <c r="J56" s="54">
        <f>I54</f>
        <v>10412871.039999997</v>
      </c>
      <c r="K56" s="76"/>
    </row>
    <row r="57" spans="2:16" x14ac:dyDescent="0.2">
      <c r="B57" t="s">
        <v>138</v>
      </c>
      <c r="H57" s="75">
        <v>42961</v>
      </c>
      <c r="I57" s="54">
        <f>'30062017'!I57</f>
        <v>9794.15</v>
      </c>
      <c r="J57" s="54">
        <f>'30062017'!J57</f>
        <v>10041651.912599999</v>
      </c>
    </row>
    <row r="58" spans="2:16" x14ac:dyDescent="0.2">
      <c r="B58" t="s">
        <v>109</v>
      </c>
      <c r="H58" t="s">
        <v>79</v>
      </c>
      <c r="I58" s="57">
        <f>I56/I57-1</f>
        <v>4.0018786724728583E-2</v>
      </c>
      <c r="J58" s="57">
        <f>J56/J57-1</f>
        <v>3.6967934223471888E-2</v>
      </c>
    </row>
    <row r="59" spans="2:16" x14ac:dyDescent="0.2">
      <c r="B59" t="s">
        <v>139</v>
      </c>
    </row>
    <row r="60" spans="2:16" x14ac:dyDescent="0.2">
      <c r="B60" t="s">
        <v>140</v>
      </c>
    </row>
    <row r="61" spans="2:16" ht="30.75" customHeight="1" x14ac:dyDescent="0.2">
      <c r="B61" s="92" t="s">
        <v>141</v>
      </c>
      <c r="C61" s="92"/>
      <c r="D61" s="92"/>
      <c r="E61" s="92"/>
      <c r="F61" s="92"/>
      <c r="G61" s="92"/>
      <c r="H61" s="92"/>
    </row>
    <row r="62" spans="2:16" ht="27" customHeight="1" x14ac:dyDescent="0.2">
      <c r="B62" s="91" t="s">
        <v>145</v>
      </c>
      <c r="C62" s="91"/>
      <c r="D62" s="91"/>
      <c r="E62" s="91"/>
      <c r="F62" s="91"/>
      <c r="G62" s="91"/>
      <c r="H62" s="91"/>
    </row>
  </sheetData>
  <mergeCells count="2">
    <mergeCell ref="B61:H61"/>
    <mergeCell ref="B62:H6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3"/>
  <sheetViews>
    <sheetView topLeftCell="B34" workbookViewId="0">
      <selection activeCell="H58" sqref="H58"/>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2" max="12" width="17.140625" customWidth="1"/>
    <col min="14" max="14" width="0" hidden="1" customWidth="1"/>
    <col min="15" max="15" width="12.140625" bestFit="1" customWidth="1"/>
  </cols>
  <sheetData>
    <row r="1" spans="2:16" ht="15.75" x14ac:dyDescent="0.25">
      <c r="B1" s="63"/>
      <c r="C1" s="35" t="s">
        <v>146</v>
      </c>
      <c r="D1" s="64">
        <f>J54/I54</f>
        <v>22.450893583896814</v>
      </c>
      <c r="E1" s="58"/>
      <c r="F1" s="58"/>
      <c r="G1" s="58"/>
      <c r="H1" s="58"/>
      <c r="I1" s="58"/>
      <c r="J1" s="58"/>
    </row>
    <row r="2" spans="2:16" x14ac:dyDescent="0.2">
      <c r="C2" s="47"/>
      <c r="D2" s="47" t="s">
        <v>80</v>
      </c>
      <c r="E2" s="47"/>
      <c r="F2" s="47"/>
      <c r="G2" s="47"/>
      <c r="H2" s="47"/>
      <c r="I2" s="47"/>
      <c r="J2" s="47"/>
    </row>
    <row r="3" spans="2:16" ht="64.5" thickBot="1" x14ac:dyDescent="0.25">
      <c r="B3" s="3" t="s">
        <v>60</v>
      </c>
      <c r="C3" s="3" t="s">
        <v>147</v>
      </c>
      <c r="D3" s="3" t="s">
        <v>148</v>
      </c>
      <c r="E3" s="3" t="s">
        <v>149</v>
      </c>
      <c r="F3" s="3" t="s">
        <v>151</v>
      </c>
      <c r="G3" s="3" t="s">
        <v>58</v>
      </c>
      <c r="H3" s="3" t="s">
        <v>152</v>
      </c>
      <c r="I3" s="3" t="s">
        <v>150</v>
      </c>
      <c r="J3" s="3" t="s">
        <v>153</v>
      </c>
    </row>
    <row r="4" spans="2:16" ht="13.5" thickTop="1" x14ac:dyDescent="0.2">
      <c r="B4" s="66" t="s">
        <v>4</v>
      </c>
      <c r="C4" s="67">
        <v>8474.6</v>
      </c>
      <c r="D4" s="67">
        <v>9940.7000000000007</v>
      </c>
      <c r="E4" s="67">
        <v>39137.599999999999</v>
      </c>
      <c r="F4" s="68">
        <v>818025.95</v>
      </c>
      <c r="G4" s="69">
        <f>ROUND(F4/E4,2)</f>
        <v>20.9</v>
      </c>
      <c r="H4" s="69">
        <f>ROUND(L4/$L$54*100,4)</f>
        <v>0.77010000000000001</v>
      </c>
      <c r="I4" s="82">
        <f>$H4*E4</f>
        <v>30139.865760000001</v>
      </c>
      <c r="J4" s="82">
        <f t="shared" ref="J4:J53" si="0">H4*F4</f>
        <v>629961.78409500001</v>
      </c>
      <c r="L4" s="69">
        <v>0.77</v>
      </c>
      <c r="N4">
        <f>IF(G4&gt;'31032017'!F5,1,0)</f>
        <v>0</v>
      </c>
      <c r="O4" s="65"/>
      <c r="P4" s="65"/>
    </row>
    <row r="5" spans="2:16" x14ac:dyDescent="0.2">
      <c r="B5" s="70" t="s">
        <v>6</v>
      </c>
      <c r="C5" s="71">
        <v>2057</v>
      </c>
      <c r="D5" s="71">
        <v>4089.9</v>
      </c>
      <c r="E5" s="71">
        <v>15163.6</v>
      </c>
      <c r="F5" s="72">
        <v>523018.95</v>
      </c>
      <c r="G5" s="73">
        <f t="shared" ref="G5:G53" si="1">ROUND(F5/E5,2)</f>
        <v>34.49</v>
      </c>
      <c r="H5" s="73">
        <f t="shared" ref="H5:H52" si="2">ROUND(L5/$L$54*100,4)</f>
        <v>0.45</v>
      </c>
      <c r="I5" s="83">
        <f t="shared" ref="I5:I53" si="3">$H5*E5</f>
        <v>6823.62</v>
      </c>
      <c r="J5" s="83">
        <f t="shared" si="0"/>
        <v>235358.5275</v>
      </c>
      <c r="L5" s="73">
        <v>0.45</v>
      </c>
      <c r="N5">
        <f>IF(G5&gt;'31032017'!F6,1,0)</f>
        <v>1</v>
      </c>
      <c r="O5" s="65"/>
      <c r="P5" s="65"/>
    </row>
    <row r="6" spans="2:16" x14ac:dyDescent="0.2">
      <c r="B6" s="70" t="s">
        <v>7</v>
      </c>
      <c r="C6" s="71">
        <v>4662.1000000000004</v>
      </c>
      <c r="D6" s="71">
        <v>5546.4</v>
      </c>
      <c r="E6" s="71">
        <v>20201.599999999999</v>
      </c>
      <c r="F6" s="72">
        <v>1080584.27</v>
      </c>
      <c r="G6" s="73">
        <f t="shared" si="1"/>
        <v>53.49</v>
      </c>
      <c r="H6" s="73">
        <f t="shared" si="2"/>
        <v>1.2000999999999999</v>
      </c>
      <c r="I6" s="83">
        <f t="shared" si="3"/>
        <v>24243.940159999998</v>
      </c>
      <c r="J6" s="83">
        <f t="shared" si="0"/>
        <v>1296809.182427</v>
      </c>
      <c r="L6" s="73">
        <v>1.2</v>
      </c>
      <c r="N6">
        <f>IF(G6&gt;'31032017'!F7,1,0)</f>
        <v>1</v>
      </c>
      <c r="O6" s="65"/>
      <c r="P6" s="65"/>
    </row>
    <row r="7" spans="2:16" x14ac:dyDescent="0.2">
      <c r="B7" s="70" t="s">
        <v>8</v>
      </c>
      <c r="C7" s="71">
        <v>5785.9</v>
      </c>
      <c r="D7" s="71">
        <v>5950.1</v>
      </c>
      <c r="E7" s="71">
        <v>24271.199999999997</v>
      </c>
      <c r="F7" s="72">
        <v>336560.15</v>
      </c>
      <c r="G7" s="73">
        <f t="shared" si="1"/>
        <v>13.87</v>
      </c>
      <c r="H7" s="73">
        <f t="shared" si="2"/>
        <v>0.42</v>
      </c>
      <c r="I7" s="83">
        <f t="shared" si="3"/>
        <v>10193.903999999999</v>
      </c>
      <c r="J7" s="83">
        <f t="shared" si="0"/>
        <v>141355.26300000001</v>
      </c>
      <c r="L7" s="73">
        <v>0.42</v>
      </c>
      <c r="N7">
        <f>IF(G7&gt;'31032017'!F8,1,0)</f>
        <v>0</v>
      </c>
      <c r="O7" s="65"/>
      <c r="P7" s="65"/>
    </row>
    <row r="8" spans="2:16" x14ac:dyDescent="0.2">
      <c r="B8" s="70" t="s">
        <v>9</v>
      </c>
      <c r="C8" s="71">
        <v>5795.7</v>
      </c>
      <c r="D8" s="71">
        <v>7264.4</v>
      </c>
      <c r="E8" s="71">
        <v>36895.199999999997</v>
      </c>
      <c r="F8" s="72">
        <v>1363807.59</v>
      </c>
      <c r="G8" s="73">
        <f t="shared" si="1"/>
        <v>36.96</v>
      </c>
      <c r="H8" s="73">
        <f t="shared" si="2"/>
        <v>2.2202000000000002</v>
      </c>
      <c r="I8" s="83">
        <f t="shared" si="3"/>
        <v>81914.723039999997</v>
      </c>
      <c r="J8" s="83">
        <f t="shared" si="0"/>
        <v>3027925.6113180006</v>
      </c>
      <c r="L8" s="73">
        <v>2.2200000000000002</v>
      </c>
      <c r="N8">
        <f>IF(G8&gt;'31032017'!F9,1,0)</f>
        <v>1</v>
      </c>
      <c r="O8" s="65"/>
      <c r="P8" s="65"/>
    </row>
    <row r="9" spans="2:16" x14ac:dyDescent="0.2">
      <c r="B9" s="70" t="s">
        <v>10</v>
      </c>
      <c r="C9" s="71">
        <v>9768.2000000000007</v>
      </c>
      <c r="D9" s="71">
        <v>10131.6</v>
      </c>
      <c r="E9" s="71">
        <v>39057.300000000003</v>
      </c>
      <c r="F9" s="72">
        <v>882497.07</v>
      </c>
      <c r="G9" s="73">
        <f t="shared" si="1"/>
        <v>22.59</v>
      </c>
      <c r="H9" s="73">
        <f t="shared" si="2"/>
        <v>1.0701000000000001</v>
      </c>
      <c r="I9" s="83">
        <f t="shared" si="3"/>
        <v>41795.216730000007</v>
      </c>
      <c r="J9" s="83">
        <f t="shared" si="0"/>
        <v>944360.11460700002</v>
      </c>
      <c r="L9" s="73">
        <v>1.07</v>
      </c>
      <c r="N9">
        <f>IF(G9&gt;'31032017'!F10,1,0)</f>
        <v>0</v>
      </c>
      <c r="O9" s="65"/>
      <c r="P9" s="65"/>
    </row>
    <row r="10" spans="2:16" x14ac:dyDescent="0.2">
      <c r="B10" s="70" t="s">
        <v>142</v>
      </c>
      <c r="C10" s="71">
        <v>5556.5</v>
      </c>
      <c r="D10" s="71">
        <v>7668.1</v>
      </c>
      <c r="E10" s="71">
        <v>23749</v>
      </c>
      <c r="F10" s="72">
        <v>943340.86</v>
      </c>
      <c r="G10" s="73">
        <f t="shared" si="1"/>
        <v>39.72</v>
      </c>
      <c r="H10" s="73">
        <f t="shared" si="2"/>
        <v>0.93010000000000004</v>
      </c>
      <c r="I10" s="83">
        <f t="shared" si="3"/>
        <v>22088.944900000002</v>
      </c>
      <c r="J10" s="83">
        <f t="shared" si="0"/>
        <v>877401.33388599998</v>
      </c>
      <c r="L10" s="73">
        <v>0.93</v>
      </c>
      <c r="N10">
        <f>IF(G10&gt;'31032017'!F11,1,0)</f>
        <v>1</v>
      </c>
      <c r="O10" s="65"/>
      <c r="P10" s="65"/>
    </row>
    <row r="11" spans="2:16" x14ac:dyDescent="0.2">
      <c r="B11" s="70" t="s">
        <v>13</v>
      </c>
      <c r="C11" s="71">
        <v>22719.4</v>
      </c>
      <c r="D11" s="71">
        <v>21437.4</v>
      </c>
      <c r="E11" s="71">
        <v>70873.8</v>
      </c>
      <c r="F11" s="72">
        <v>983647.66</v>
      </c>
      <c r="G11" s="73">
        <f t="shared" si="1"/>
        <v>13.88</v>
      </c>
      <c r="H11" s="73">
        <f t="shared" si="2"/>
        <v>0.90010000000000001</v>
      </c>
      <c r="I11" s="83">
        <f t="shared" si="3"/>
        <v>63793.507380000003</v>
      </c>
      <c r="J11" s="83">
        <f t="shared" si="0"/>
        <v>885381.25876600004</v>
      </c>
      <c r="L11" s="73">
        <v>0.9</v>
      </c>
      <c r="N11">
        <f>IF(G11&gt;'31032017'!F12,1,0)</f>
        <v>0</v>
      </c>
      <c r="O11" s="65"/>
      <c r="P11" s="65"/>
    </row>
    <row r="12" spans="2:16" x14ac:dyDescent="0.2">
      <c r="B12" s="70" t="s">
        <v>14</v>
      </c>
      <c r="C12" s="71">
        <v>5037</v>
      </c>
      <c r="D12" s="71">
        <v>3058</v>
      </c>
      <c r="E12" s="71">
        <v>13895</v>
      </c>
      <c r="F12" s="72">
        <v>1670413.57</v>
      </c>
      <c r="G12" s="73">
        <f t="shared" si="1"/>
        <v>120.22</v>
      </c>
      <c r="H12" s="73">
        <f t="shared" si="2"/>
        <v>1.3601000000000001</v>
      </c>
      <c r="I12" s="83">
        <f t="shared" si="3"/>
        <v>18898.589500000002</v>
      </c>
      <c r="J12" s="83">
        <f t="shared" si="0"/>
        <v>2271929.4965570001</v>
      </c>
      <c r="L12" s="73">
        <v>1.36</v>
      </c>
      <c r="N12">
        <f>IF(G12&gt;'31032017'!F13,1,0)</f>
        <v>1</v>
      </c>
      <c r="O12" s="65"/>
      <c r="P12" s="65"/>
    </row>
    <row r="13" spans="2:16" x14ac:dyDescent="0.2">
      <c r="B13" s="70" t="s">
        <v>15</v>
      </c>
      <c r="C13" s="71">
        <v>6204</v>
      </c>
      <c r="D13" s="71">
        <v>5854</v>
      </c>
      <c r="E13" s="71">
        <v>24843</v>
      </c>
      <c r="F13" s="72">
        <v>617075.55000000005</v>
      </c>
      <c r="G13" s="73">
        <f t="shared" si="1"/>
        <v>24.84</v>
      </c>
      <c r="H13" s="73">
        <f t="shared" si="2"/>
        <v>0.6401</v>
      </c>
      <c r="I13" s="83">
        <f t="shared" si="3"/>
        <v>15902.004300000001</v>
      </c>
      <c r="J13" s="83">
        <f t="shared" si="0"/>
        <v>394990.05955500004</v>
      </c>
      <c r="L13" s="73">
        <v>0.64</v>
      </c>
      <c r="N13">
        <f>IF(G13&gt;'31032017'!F14,1,0)</f>
        <v>0</v>
      </c>
      <c r="O13" s="65"/>
      <c r="P13" s="65"/>
    </row>
    <row r="14" spans="2:16" x14ac:dyDescent="0.2">
      <c r="B14" s="70" t="s">
        <v>16</v>
      </c>
      <c r="C14" s="71">
        <v>2181.9</v>
      </c>
      <c r="D14" s="71">
        <v>2810.1</v>
      </c>
      <c r="E14" s="71">
        <v>13774.3</v>
      </c>
      <c r="F14" s="72">
        <v>592006.22</v>
      </c>
      <c r="G14" s="73">
        <f t="shared" si="1"/>
        <v>42.98</v>
      </c>
      <c r="H14" s="73">
        <f t="shared" si="2"/>
        <v>0.42</v>
      </c>
      <c r="I14" s="83">
        <f t="shared" si="3"/>
        <v>5785.2059999999992</v>
      </c>
      <c r="J14" s="83">
        <f t="shared" si="0"/>
        <v>248642.61239999998</v>
      </c>
      <c r="L14" s="73">
        <v>0.42</v>
      </c>
      <c r="N14">
        <f>IF(G14&gt;'31032017'!F15,1,0)</f>
        <v>1</v>
      </c>
      <c r="O14" s="65"/>
      <c r="P14" s="65"/>
    </row>
    <row r="15" spans="2:16" x14ac:dyDescent="0.2">
      <c r="B15" s="70" t="s">
        <v>17</v>
      </c>
      <c r="C15" s="71">
        <v>3748.2</v>
      </c>
      <c r="D15" s="71">
        <v>4005.1</v>
      </c>
      <c r="E15" s="71">
        <v>11701.3</v>
      </c>
      <c r="F15" s="72">
        <v>485213.07</v>
      </c>
      <c r="G15" s="73">
        <f t="shared" si="1"/>
        <v>41.47</v>
      </c>
      <c r="H15" s="73">
        <f t="shared" si="2"/>
        <v>0.71009999999999995</v>
      </c>
      <c r="I15" s="83">
        <f t="shared" si="3"/>
        <v>8309.0931299999993</v>
      </c>
      <c r="J15" s="83">
        <f t="shared" si="0"/>
        <v>344549.80100699997</v>
      </c>
      <c r="L15" s="73">
        <v>0.71</v>
      </c>
      <c r="N15">
        <f>IF(G15&gt;'31032017'!F16,1,0)</f>
        <v>1</v>
      </c>
      <c r="O15" s="65"/>
      <c r="P15" s="65"/>
    </row>
    <row r="16" spans="2:16" x14ac:dyDescent="0.2">
      <c r="B16" s="70" t="s">
        <v>18</v>
      </c>
      <c r="C16" s="71">
        <v>28832.799999999999</v>
      </c>
      <c r="D16" s="71">
        <v>30046.799999999999</v>
      </c>
      <c r="E16" s="71">
        <v>84411.599999999991</v>
      </c>
      <c r="F16" s="72">
        <v>1926314.25</v>
      </c>
      <c r="G16" s="73">
        <f t="shared" si="1"/>
        <v>22.82</v>
      </c>
      <c r="H16" s="73">
        <f t="shared" si="2"/>
        <v>0.92010000000000003</v>
      </c>
      <c r="I16" s="83">
        <f t="shared" si="3"/>
        <v>77667.113159999994</v>
      </c>
      <c r="J16" s="83">
        <f t="shared" si="0"/>
        <v>1772401.7414250001</v>
      </c>
      <c r="L16" s="73">
        <v>0.92</v>
      </c>
      <c r="N16">
        <f>IF(G16&gt;'31032017'!F17,1,0)</f>
        <v>0</v>
      </c>
      <c r="O16" s="65"/>
      <c r="P16" s="65"/>
    </row>
    <row r="17" spans="2:16" x14ac:dyDescent="0.2">
      <c r="B17" s="70" t="s">
        <v>19</v>
      </c>
      <c r="C17" s="71">
        <v>4923</v>
      </c>
      <c r="D17" s="71">
        <v>3027</v>
      </c>
      <c r="E17" s="71">
        <v>10123</v>
      </c>
      <c r="F17" s="72">
        <v>358811.1</v>
      </c>
      <c r="G17" s="73">
        <f t="shared" si="1"/>
        <v>35.450000000000003</v>
      </c>
      <c r="H17" s="73">
        <f t="shared" si="2"/>
        <v>0.63009999999999999</v>
      </c>
      <c r="I17" s="83">
        <f t="shared" si="3"/>
        <v>6378.5023000000001</v>
      </c>
      <c r="J17" s="83">
        <f t="shared" si="0"/>
        <v>226086.87410999998</v>
      </c>
      <c r="L17" s="73">
        <v>0.63</v>
      </c>
      <c r="N17">
        <f>IF(G17&gt;'31032017'!F18,1,0)</f>
        <v>1</v>
      </c>
      <c r="O17" s="65"/>
      <c r="P17" s="65"/>
    </row>
    <row r="18" spans="2:16" x14ac:dyDescent="0.2">
      <c r="B18" s="70" t="s">
        <v>20</v>
      </c>
      <c r="C18" s="71">
        <v>4181.8999999999996</v>
      </c>
      <c r="D18" s="71">
        <v>5205</v>
      </c>
      <c r="E18" s="71">
        <v>19575.8</v>
      </c>
      <c r="F18" s="72">
        <v>733733.01</v>
      </c>
      <c r="G18" s="73">
        <f t="shared" si="1"/>
        <v>37.479999999999997</v>
      </c>
      <c r="H18" s="73">
        <f t="shared" si="2"/>
        <v>0.84009999999999996</v>
      </c>
      <c r="I18" s="83">
        <f t="shared" si="3"/>
        <v>16445.629579999997</v>
      </c>
      <c r="J18" s="83">
        <f t="shared" si="0"/>
        <v>616409.10170100001</v>
      </c>
      <c r="L18" s="73">
        <v>0.84</v>
      </c>
      <c r="N18">
        <f>IF(G18&gt;'31032017'!F19,1,0)</f>
        <v>1</v>
      </c>
      <c r="O18" s="65"/>
      <c r="P18" s="65"/>
    </row>
    <row r="19" spans="2:16" x14ac:dyDescent="0.2">
      <c r="B19" s="70" t="s">
        <v>21</v>
      </c>
      <c r="C19" s="71">
        <v>9829.2000000000007</v>
      </c>
      <c r="D19" s="71">
        <v>12622.2</v>
      </c>
      <c r="E19" s="71">
        <v>38576.5</v>
      </c>
      <c r="F19" s="72">
        <v>787047.94</v>
      </c>
      <c r="G19" s="73">
        <f t="shared" si="1"/>
        <v>20.399999999999999</v>
      </c>
      <c r="H19" s="73">
        <f t="shared" si="2"/>
        <v>0.72009999999999996</v>
      </c>
      <c r="I19" s="83">
        <f t="shared" si="3"/>
        <v>27778.93765</v>
      </c>
      <c r="J19" s="83">
        <f t="shared" si="0"/>
        <v>566753.22159399989</v>
      </c>
      <c r="L19" s="73">
        <v>0.72</v>
      </c>
      <c r="N19">
        <f>IF(G19&gt;'31032017'!F20,1,0)</f>
        <v>0</v>
      </c>
      <c r="O19" s="65"/>
      <c r="P19" s="65"/>
    </row>
    <row r="20" spans="2:16" x14ac:dyDescent="0.2">
      <c r="B20" s="70" t="s">
        <v>23</v>
      </c>
      <c r="C20" s="71">
        <v>20630</v>
      </c>
      <c r="D20" s="71">
        <v>20750</v>
      </c>
      <c r="E20" s="71">
        <v>89660</v>
      </c>
      <c r="F20" s="72">
        <v>1261995.3500000001</v>
      </c>
      <c r="G20" s="73">
        <f t="shared" si="1"/>
        <v>14.08</v>
      </c>
      <c r="H20" s="73">
        <f t="shared" si="2"/>
        <v>1.2901</v>
      </c>
      <c r="I20" s="83">
        <f t="shared" si="3"/>
        <v>115670.36600000001</v>
      </c>
      <c r="J20" s="83">
        <f t="shared" si="0"/>
        <v>1628100.2010350002</v>
      </c>
      <c r="L20" s="73">
        <v>1.29</v>
      </c>
      <c r="N20">
        <f>IF(G20&gt;'31032017'!F21,1,0)</f>
        <v>0</v>
      </c>
      <c r="O20" s="65"/>
      <c r="P20" s="65"/>
    </row>
    <row r="21" spans="2:16" x14ac:dyDescent="0.2">
      <c r="B21" s="70" t="s">
        <v>24</v>
      </c>
      <c r="C21" s="71">
        <v>38653.300000000003</v>
      </c>
      <c r="D21" s="71">
        <v>46426</v>
      </c>
      <c r="E21" s="71">
        <v>166775.6</v>
      </c>
      <c r="F21" s="72">
        <v>4830183.93</v>
      </c>
      <c r="G21" s="73">
        <f t="shared" si="1"/>
        <v>28.96</v>
      </c>
      <c r="H21" s="73">
        <f t="shared" si="2"/>
        <v>9.641</v>
      </c>
      <c r="I21" s="83">
        <f t="shared" si="3"/>
        <v>1607883.5596</v>
      </c>
      <c r="J21" s="83">
        <f t="shared" si="0"/>
        <v>46567803.269129999</v>
      </c>
      <c r="L21" s="73">
        <v>9.64</v>
      </c>
      <c r="N21">
        <f>IF(G21&gt;'31032017'!F22,1,0)</f>
        <v>1</v>
      </c>
      <c r="O21" s="65"/>
      <c r="P21" s="65"/>
    </row>
    <row r="22" spans="2:16" x14ac:dyDescent="0.2">
      <c r="B22" s="70" t="s">
        <v>25</v>
      </c>
      <c r="C22" s="71">
        <v>7720.5</v>
      </c>
      <c r="D22" s="71">
        <v>8054.3</v>
      </c>
      <c r="E22" s="71">
        <v>34477.1</v>
      </c>
      <c r="F22" s="72">
        <v>695130.67</v>
      </c>
      <c r="G22" s="73">
        <f t="shared" si="1"/>
        <v>20.16</v>
      </c>
      <c r="H22" s="73">
        <f t="shared" si="2"/>
        <v>1.1301000000000001</v>
      </c>
      <c r="I22" s="83">
        <f t="shared" si="3"/>
        <v>38962.57071</v>
      </c>
      <c r="J22" s="83">
        <f t="shared" si="0"/>
        <v>785567.17016700015</v>
      </c>
      <c r="L22" s="73">
        <v>1.1299999999999999</v>
      </c>
      <c r="N22">
        <f>IF(G22&gt;'31032017'!F23,1,0)</f>
        <v>1</v>
      </c>
      <c r="O22" s="65"/>
      <c r="P22" s="65"/>
    </row>
    <row r="23" spans="2:16" x14ac:dyDescent="0.2">
      <c r="B23" s="70" t="s">
        <v>26</v>
      </c>
      <c r="C23" s="71">
        <v>3205.6</v>
      </c>
      <c r="D23" s="71">
        <v>3771.4</v>
      </c>
      <c r="E23" s="71">
        <v>15620.199999999999</v>
      </c>
      <c r="F23" s="72">
        <v>558266.15</v>
      </c>
      <c r="G23" s="73">
        <f t="shared" si="1"/>
        <v>35.74</v>
      </c>
      <c r="H23" s="73">
        <f t="shared" si="2"/>
        <v>0.88009999999999999</v>
      </c>
      <c r="I23" s="83">
        <f t="shared" si="3"/>
        <v>13747.338019999999</v>
      </c>
      <c r="J23" s="83">
        <f t="shared" si="0"/>
        <v>491330.03861500003</v>
      </c>
      <c r="L23" s="73">
        <v>0.88</v>
      </c>
      <c r="N23">
        <f>IF(G23&gt;'31032017'!F24,1,0)</f>
        <v>1</v>
      </c>
      <c r="O23" s="65"/>
      <c r="P23" s="65"/>
    </row>
    <row r="24" spans="2:16" x14ac:dyDescent="0.2">
      <c r="B24" s="70" t="s">
        <v>143</v>
      </c>
      <c r="C24" s="71">
        <v>15903.1</v>
      </c>
      <c r="D24" s="71">
        <v>19496.900000000001</v>
      </c>
      <c r="E24" s="71">
        <v>64279.700000000004</v>
      </c>
      <c r="F24" s="72">
        <v>580385.93999999994</v>
      </c>
      <c r="G24" s="73">
        <f t="shared" si="1"/>
        <v>9.0299999999999994</v>
      </c>
      <c r="H24" s="73">
        <f t="shared" si="2"/>
        <v>0.70009999999999994</v>
      </c>
      <c r="I24" s="83">
        <f t="shared" si="3"/>
        <v>45002.217969999998</v>
      </c>
      <c r="J24" s="83">
        <f t="shared" si="0"/>
        <v>406328.19659399992</v>
      </c>
      <c r="L24" s="73">
        <v>0.7</v>
      </c>
      <c r="N24">
        <f>IF(G24&gt;'31032017'!F25,1,0)</f>
        <v>0</v>
      </c>
      <c r="O24" s="65"/>
      <c r="P24" s="65"/>
    </row>
    <row r="25" spans="2:16" x14ac:dyDescent="0.2">
      <c r="B25" s="70" t="s">
        <v>27</v>
      </c>
      <c r="C25" s="71">
        <v>10380</v>
      </c>
      <c r="D25" s="71">
        <v>13260</v>
      </c>
      <c r="E25" s="71">
        <v>50680</v>
      </c>
      <c r="F25" s="72">
        <v>2884979.38</v>
      </c>
      <c r="G25" s="73">
        <f t="shared" si="1"/>
        <v>56.93</v>
      </c>
      <c r="H25" s="73">
        <f t="shared" si="2"/>
        <v>2.3001999999999998</v>
      </c>
      <c r="I25" s="83">
        <f t="shared" si="3"/>
        <v>116574.13599999998</v>
      </c>
      <c r="J25" s="83">
        <f t="shared" si="0"/>
        <v>6636029.5698759994</v>
      </c>
      <c r="L25" s="73">
        <v>2.2999999999999998</v>
      </c>
      <c r="N25">
        <f>IF(G25&gt;'31032017'!F26,1,0)</f>
        <v>1</v>
      </c>
      <c r="O25" s="65"/>
      <c r="P25" s="65"/>
    </row>
    <row r="26" spans="2:16" x14ac:dyDescent="0.2">
      <c r="B26" s="70" t="s">
        <v>28</v>
      </c>
      <c r="C26" s="71">
        <v>27286.6</v>
      </c>
      <c r="D26" s="71">
        <v>66770.600000000006</v>
      </c>
      <c r="E26" s="71">
        <v>153596.70000000001</v>
      </c>
      <c r="F26" s="72">
        <v>2938969.06</v>
      </c>
      <c r="G26" s="73">
        <f t="shared" si="1"/>
        <v>19.13</v>
      </c>
      <c r="H26" s="73">
        <f t="shared" si="2"/>
        <v>7.3407</v>
      </c>
      <c r="I26" s="83">
        <f t="shared" si="3"/>
        <v>1127507.2956900001</v>
      </c>
      <c r="J26" s="83">
        <f t="shared" si="0"/>
        <v>21574090.178741999</v>
      </c>
      <c r="L26" s="73">
        <v>7.34</v>
      </c>
      <c r="N26">
        <f>IF(G26&gt;'31032017'!F27,1,0)</f>
        <v>0</v>
      </c>
      <c r="O26" s="65"/>
      <c r="P26" s="65"/>
    </row>
    <row r="27" spans="2:16" x14ac:dyDescent="0.2">
      <c r="B27" s="70" t="s">
        <v>29</v>
      </c>
      <c r="C27" s="71">
        <v>26108.3</v>
      </c>
      <c r="D27" s="71">
        <v>18941.5</v>
      </c>
      <c r="E27" s="71">
        <v>76530</v>
      </c>
      <c r="F27" s="72">
        <v>2039560.88</v>
      </c>
      <c r="G27" s="73">
        <f t="shared" si="1"/>
        <v>26.65</v>
      </c>
      <c r="H27" s="73">
        <f t="shared" si="2"/>
        <v>5.3304999999999998</v>
      </c>
      <c r="I27" s="83">
        <f t="shared" si="3"/>
        <v>407943.16499999998</v>
      </c>
      <c r="J27" s="83">
        <f t="shared" si="0"/>
        <v>10871879.270839998</v>
      </c>
      <c r="L27" s="73">
        <v>5.33</v>
      </c>
      <c r="N27">
        <f>IF(G27&gt;'31032017'!F28,1,0)</f>
        <v>1</v>
      </c>
      <c r="O27" s="65"/>
      <c r="P27" s="65"/>
    </row>
    <row r="28" spans="2:16" x14ac:dyDescent="0.2">
      <c r="B28" s="70" t="s">
        <v>30</v>
      </c>
      <c r="C28" s="71">
        <v>26467.3</v>
      </c>
      <c r="D28" s="71">
        <v>30902</v>
      </c>
      <c r="E28" s="71">
        <v>109600.1</v>
      </c>
      <c r="F28" s="72">
        <v>3208202.71</v>
      </c>
      <c r="G28" s="73">
        <f t="shared" si="1"/>
        <v>29.27</v>
      </c>
      <c r="H28" s="73">
        <f t="shared" si="2"/>
        <v>5.4405000000000001</v>
      </c>
      <c r="I28" s="83">
        <f t="shared" si="3"/>
        <v>596279.34405000007</v>
      </c>
      <c r="J28" s="83">
        <f t="shared" si="0"/>
        <v>17454226.843754999</v>
      </c>
      <c r="L28" s="73">
        <v>5.44</v>
      </c>
      <c r="N28">
        <f>IF(G28&gt;'31032017'!F29,1,0)</f>
        <v>1</v>
      </c>
      <c r="O28" s="65"/>
      <c r="P28" s="65"/>
    </row>
    <row r="29" spans="2:16" x14ac:dyDescent="0.2">
      <c r="B29" s="70" t="s">
        <v>99</v>
      </c>
      <c r="C29" s="71">
        <v>7514.9</v>
      </c>
      <c r="D29" s="71">
        <v>11677.3</v>
      </c>
      <c r="E29" s="71">
        <v>36575.399999999994</v>
      </c>
      <c r="F29" s="72">
        <v>527870.03</v>
      </c>
      <c r="G29" s="73">
        <f t="shared" si="1"/>
        <v>14.43</v>
      </c>
      <c r="H29" s="73">
        <f t="shared" si="2"/>
        <v>1.0601</v>
      </c>
      <c r="I29" s="83">
        <f t="shared" si="3"/>
        <v>38773.581539999992</v>
      </c>
      <c r="J29" s="83">
        <f t="shared" si="0"/>
        <v>559595.0188030001</v>
      </c>
      <c r="L29" s="73">
        <v>1.06</v>
      </c>
      <c r="N29">
        <f>IF(G29&gt;'31032017'!F30,1,0)</f>
        <v>0</v>
      </c>
      <c r="O29" s="65"/>
      <c r="P29" s="65"/>
    </row>
    <row r="30" spans="2:16" x14ac:dyDescent="0.2">
      <c r="B30" s="70" t="s">
        <v>100</v>
      </c>
      <c r="C30" s="71">
        <v>39949.1</v>
      </c>
      <c r="D30" s="71">
        <v>78832.2</v>
      </c>
      <c r="E30" s="71">
        <v>198486.39999999997</v>
      </c>
      <c r="F30" s="72">
        <v>1781024.54</v>
      </c>
      <c r="G30" s="73">
        <f t="shared" si="1"/>
        <v>8.9700000000000006</v>
      </c>
      <c r="H30" s="73">
        <f t="shared" si="2"/>
        <v>1.0001</v>
      </c>
      <c r="I30" s="83">
        <f t="shared" si="3"/>
        <v>198506.24863999998</v>
      </c>
      <c r="J30" s="83">
        <f t="shared" si="0"/>
        <v>1781202.642454</v>
      </c>
      <c r="L30" s="73">
        <v>1</v>
      </c>
      <c r="N30">
        <f>IF(G30&gt;'31032017'!F31,1,0)</f>
        <v>0</v>
      </c>
      <c r="O30" s="65"/>
      <c r="P30" s="65"/>
    </row>
    <row r="31" spans="2:16" x14ac:dyDescent="0.2">
      <c r="B31" s="70" t="s">
        <v>32</v>
      </c>
      <c r="C31" s="71">
        <v>7506.4</v>
      </c>
      <c r="D31" s="71">
        <v>9362.5</v>
      </c>
      <c r="E31" s="71">
        <v>34045.1</v>
      </c>
      <c r="F31" s="72">
        <v>975419.86</v>
      </c>
      <c r="G31" s="73">
        <f t="shared" si="1"/>
        <v>28.65</v>
      </c>
      <c r="H31" s="73">
        <f t="shared" si="2"/>
        <v>2.1002000000000001</v>
      </c>
      <c r="I31" s="83">
        <f t="shared" si="3"/>
        <v>71501.519019999992</v>
      </c>
      <c r="J31" s="83">
        <f t="shared" si="0"/>
        <v>2048576.7899720001</v>
      </c>
      <c r="L31" s="73">
        <v>2.1</v>
      </c>
      <c r="N31">
        <f>IF(G31&gt;'31032017'!F32,1,0)</f>
        <v>1</v>
      </c>
      <c r="O31" s="65"/>
      <c r="P31" s="65"/>
    </row>
    <row r="32" spans="2:16" x14ac:dyDescent="0.2">
      <c r="B32" s="70" t="s">
        <v>33</v>
      </c>
      <c r="C32" s="71">
        <v>37080</v>
      </c>
      <c r="D32" s="71">
        <v>51290</v>
      </c>
      <c r="E32" s="71">
        <v>159410</v>
      </c>
      <c r="F32" s="72">
        <v>2480746.41</v>
      </c>
      <c r="G32" s="73">
        <f t="shared" si="1"/>
        <v>15.56</v>
      </c>
      <c r="H32" s="73">
        <f t="shared" si="2"/>
        <v>5.4005000000000001</v>
      </c>
      <c r="I32" s="83">
        <f t="shared" si="3"/>
        <v>860893.70499999996</v>
      </c>
      <c r="J32" s="83">
        <f t="shared" si="0"/>
        <v>13397270.987205001</v>
      </c>
      <c r="L32" s="73">
        <v>5.4</v>
      </c>
      <c r="N32">
        <f>IF(G32&gt;'31032017'!F33,1,0)</f>
        <v>0</v>
      </c>
      <c r="O32" s="65"/>
      <c r="P32" s="65"/>
    </row>
    <row r="33" spans="2:16" x14ac:dyDescent="0.2">
      <c r="B33" s="70" t="s">
        <v>34</v>
      </c>
      <c r="C33" s="71">
        <v>12665.9</v>
      </c>
      <c r="D33" s="71">
        <v>16242.4</v>
      </c>
      <c r="E33" s="71">
        <v>58160.799999999996</v>
      </c>
      <c r="F33" s="72">
        <v>1991775.59</v>
      </c>
      <c r="G33" s="73">
        <f t="shared" si="1"/>
        <v>34.25</v>
      </c>
      <c r="H33" s="73">
        <f t="shared" si="2"/>
        <v>3.4702999999999999</v>
      </c>
      <c r="I33" s="83">
        <f t="shared" si="3"/>
        <v>201835.42423999999</v>
      </c>
      <c r="J33" s="83">
        <f t="shared" si="0"/>
        <v>6912058.8299770001</v>
      </c>
      <c r="L33" s="73">
        <v>3.47</v>
      </c>
      <c r="N33">
        <f>IF(G33&gt;'31032017'!F34,1,0)</f>
        <v>1</v>
      </c>
      <c r="O33" s="65"/>
      <c r="P33" s="65"/>
    </row>
    <row r="34" spans="2:16" x14ac:dyDescent="0.2">
      <c r="B34" s="70" t="s">
        <v>35</v>
      </c>
      <c r="C34" s="71">
        <v>9724</v>
      </c>
      <c r="D34" s="71">
        <v>14899.8</v>
      </c>
      <c r="E34" s="71">
        <v>72270.100000000006</v>
      </c>
      <c r="F34" s="72">
        <v>1808502.32</v>
      </c>
      <c r="G34" s="73">
        <f t="shared" si="1"/>
        <v>25.02</v>
      </c>
      <c r="H34" s="73">
        <f t="shared" si="2"/>
        <v>4.1003999999999996</v>
      </c>
      <c r="I34" s="83">
        <f t="shared" si="3"/>
        <v>296336.31803999998</v>
      </c>
      <c r="J34" s="83">
        <f t="shared" si="0"/>
        <v>7415582.9129279992</v>
      </c>
      <c r="L34" s="73">
        <v>4.0999999999999996</v>
      </c>
      <c r="N34">
        <f>IF(G34&gt;'31032017'!F35,1,0)</f>
        <v>0</v>
      </c>
      <c r="O34" s="65"/>
      <c r="P34" s="65"/>
    </row>
    <row r="35" spans="2:16" x14ac:dyDescent="0.2">
      <c r="B35" s="70" t="s">
        <v>36</v>
      </c>
      <c r="C35" s="71">
        <v>6331.1</v>
      </c>
      <c r="D35" s="71">
        <v>2217.3000000000002</v>
      </c>
      <c r="E35" s="71">
        <v>14150.099999999999</v>
      </c>
      <c r="F35" s="72">
        <v>368788.46</v>
      </c>
      <c r="G35" s="73">
        <f t="shared" si="1"/>
        <v>26.06</v>
      </c>
      <c r="H35" s="73">
        <f t="shared" si="2"/>
        <v>0.50009999999999999</v>
      </c>
      <c r="I35" s="83">
        <f t="shared" si="3"/>
        <v>7076.465009999999</v>
      </c>
      <c r="J35" s="83">
        <f t="shared" si="0"/>
        <v>184431.10884600002</v>
      </c>
      <c r="L35" s="73">
        <v>0.5</v>
      </c>
      <c r="N35">
        <f>IF(G35&gt;'31032017'!F36,1,0)</f>
        <v>0</v>
      </c>
      <c r="O35" s="65"/>
      <c r="P35" s="65"/>
    </row>
    <row r="36" spans="2:16" x14ac:dyDescent="0.2">
      <c r="B36" s="70" t="s">
        <v>37</v>
      </c>
      <c r="C36" s="71">
        <v>11670</v>
      </c>
      <c r="D36" s="71">
        <v>36280</v>
      </c>
      <c r="E36" s="71">
        <v>73820.399999999994</v>
      </c>
      <c r="F36" s="72">
        <v>881454.59</v>
      </c>
      <c r="G36" s="73">
        <f t="shared" si="1"/>
        <v>11.94</v>
      </c>
      <c r="H36" s="73">
        <f t="shared" si="2"/>
        <v>1.6701999999999999</v>
      </c>
      <c r="I36" s="83">
        <f t="shared" si="3"/>
        <v>123294.83207999998</v>
      </c>
      <c r="J36" s="83">
        <f t="shared" si="0"/>
        <v>1472205.4562179998</v>
      </c>
      <c r="L36" s="73">
        <v>1.67</v>
      </c>
      <c r="N36">
        <f>IF(G36&gt;'31032017'!F37,1,0)</f>
        <v>0</v>
      </c>
      <c r="O36" s="65"/>
      <c r="P36" s="65"/>
    </row>
    <row r="37" spans="2:16" x14ac:dyDescent="0.2">
      <c r="B37" s="70" t="s">
        <v>38</v>
      </c>
      <c r="C37" s="71">
        <v>17472</v>
      </c>
      <c r="D37" s="71">
        <v>17990</v>
      </c>
      <c r="E37" s="71">
        <v>75502</v>
      </c>
      <c r="F37" s="72">
        <v>2635263.37</v>
      </c>
      <c r="G37" s="73">
        <f t="shared" si="1"/>
        <v>34.9</v>
      </c>
      <c r="H37" s="73">
        <f t="shared" si="2"/>
        <v>2.9702999999999999</v>
      </c>
      <c r="I37" s="83">
        <f t="shared" si="3"/>
        <v>224263.5906</v>
      </c>
      <c r="J37" s="83">
        <f t="shared" si="0"/>
        <v>7827522.7879109997</v>
      </c>
      <c r="L37" s="73">
        <v>2.97</v>
      </c>
      <c r="N37">
        <f>IF(G37&gt;'31032017'!F38,1,0)</f>
        <v>1</v>
      </c>
      <c r="O37" s="65"/>
      <c r="P37" s="65"/>
    </row>
    <row r="38" spans="2:16" x14ac:dyDescent="0.2">
      <c r="B38" s="70" t="s">
        <v>39</v>
      </c>
      <c r="C38" s="71">
        <v>24692.6</v>
      </c>
      <c r="D38" s="71">
        <v>23608.1</v>
      </c>
      <c r="E38" s="71">
        <v>94969.799999999988</v>
      </c>
      <c r="F38" s="72">
        <v>1352050.02</v>
      </c>
      <c r="G38" s="73">
        <f t="shared" si="1"/>
        <v>14.24</v>
      </c>
      <c r="H38" s="73">
        <f t="shared" si="2"/>
        <v>1.2201</v>
      </c>
      <c r="I38" s="83">
        <f t="shared" si="3"/>
        <v>115872.65297999998</v>
      </c>
      <c r="J38" s="83">
        <f t="shared" si="0"/>
        <v>1649636.2294020001</v>
      </c>
      <c r="L38" s="73">
        <v>1.22</v>
      </c>
      <c r="N38">
        <f>IF(G38&gt;'31032017'!F39,1,0)</f>
        <v>0</v>
      </c>
      <c r="O38" s="65"/>
      <c r="P38" s="65"/>
    </row>
    <row r="39" spans="2:16" x14ac:dyDescent="0.2">
      <c r="B39" s="70" t="s">
        <v>40</v>
      </c>
      <c r="C39" s="71">
        <v>43523.3</v>
      </c>
      <c r="D39" s="71">
        <v>50146.7</v>
      </c>
      <c r="E39" s="71">
        <v>183703.2</v>
      </c>
      <c r="F39" s="72">
        <v>2399814.98</v>
      </c>
      <c r="G39" s="73">
        <f t="shared" si="1"/>
        <v>13.06</v>
      </c>
      <c r="H39" s="73">
        <f t="shared" si="2"/>
        <v>1.3501000000000001</v>
      </c>
      <c r="I39" s="83">
        <f t="shared" si="3"/>
        <v>248017.69032000002</v>
      </c>
      <c r="J39" s="83">
        <f t="shared" si="0"/>
        <v>3239990.204498</v>
      </c>
      <c r="L39" s="73">
        <v>1.35</v>
      </c>
      <c r="N39">
        <f>IF(G39&gt;'31032017'!F40,1,0)</f>
        <v>1</v>
      </c>
      <c r="O39" s="65"/>
      <c r="P39" s="65"/>
    </row>
    <row r="40" spans="2:16" x14ac:dyDescent="0.2">
      <c r="B40" s="70" t="s">
        <v>41</v>
      </c>
      <c r="C40" s="71">
        <v>19300.2</v>
      </c>
      <c r="D40" s="71">
        <v>20408.3</v>
      </c>
      <c r="E40" s="71">
        <v>81506.399999999994</v>
      </c>
      <c r="F40" s="72">
        <v>1020290.77</v>
      </c>
      <c r="G40" s="73">
        <f t="shared" si="1"/>
        <v>12.52</v>
      </c>
      <c r="H40" s="73">
        <f t="shared" si="2"/>
        <v>1.0001</v>
      </c>
      <c r="I40" s="83">
        <f t="shared" si="3"/>
        <v>81514.550639999987</v>
      </c>
      <c r="J40" s="83">
        <f t="shared" si="0"/>
        <v>1020392.799077</v>
      </c>
      <c r="L40" s="73">
        <v>1</v>
      </c>
      <c r="N40">
        <f>IF(G40&gt;'31032017'!F41,1,0)</f>
        <v>1</v>
      </c>
      <c r="O40" s="65"/>
      <c r="P40" s="65"/>
    </row>
    <row r="41" spans="2:16" x14ac:dyDescent="0.2">
      <c r="B41" s="70" t="s">
        <v>42</v>
      </c>
      <c r="C41" s="71">
        <v>75330</v>
      </c>
      <c r="D41" s="71">
        <v>94230</v>
      </c>
      <c r="E41" s="71">
        <v>346860</v>
      </c>
      <c r="F41" s="72">
        <v>5828983.1600000001</v>
      </c>
      <c r="G41" s="73">
        <f t="shared" si="1"/>
        <v>16.809999999999999</v>
      </c>
      <c r="H41" s="73">
        <f t="shared" si="2"/>
        <v>7.7907999999999999</v>
      </c>
      <c r="I41" s="83">
        <f t="shared" si="3"/>
        <v>2702316.8879999998</v>
      </c>
      <c r="J41" s="83">
        <f t="shared" si="0"/>
        <v>45412442.002928004</v>
      </c>
      <c r="L41" s="73">
        <v>7.79</v>
      </c>
      <c r="N41">
        <f>IF(G41&gt;'31032017'!F42,1,0)</f>
        <v>1</v>
      </c>
      <c r="O41" s="65"/>
      <c r="P41" s="65"/>
    </row>
    <row r="42" spans="2:16" x14ac:dyDescent="0.2">
      <c r="B42" s="70" t="s">
        <v>43</v>
      </c>
      <c r="C42" s="71">
        <v>21522.3</v>
      </c>
      <c r="D42" s="71">
        <v>-18865.7</v>
      </c>
      <c r="E42" s="71">
        <v>80.399999999997817</v>
      </c>
      <c r="F42" s="72">
        <v>2327633.31</v>
      </c>
      <c r="G42" s="73">
        <f t="shared" si="1"/>
        <v>28950.66</v>
      </c>
      <c r="H42" s="73">
        <f t="shared" si="2"/>
        <v>2.7303000000000002</v>
      </c>
      <c r="I42" s="83">
        <f t="shared" si="3"/>
        <v>219.51611999999406</v>
      </c>
      <c r="J42" s="83">
        <f t="shared" si="0"/>
        <v>6355137.2262930004</v>
      </c>
      <c r="L42" s="73">
        <v>2.73</v>
      </c>
      <c r="N42">
        <f>IF(G42&gt;'31032017'!F43,1,0)</f>
        <v>1</v>
      </c>
      <c r="O42" s="65"/>
      <c r="P42" s="65"/>
    </row>
    <row r="43" spans="2:16" x14ac:dyDescent="0.2">
      <c r="B43" s="70" t="s">
        <v>44</v>
      </c>
      <c r="C43" s="71">
        <v>14718.2</v>
      </c>
      <c r="D43" s="71">
        <v>3653.9</v>
      </c>
      <c r="E43" s="71">
        <v>20763.000000000004</v>
      </c>
      <c r="F43" s="72">
        <v>1342301.35</v>
      </c>
      <c r="G43" s="73">
        <f t="shared" si="1"/>
        <v>64.650000000000006</v>
      </c>
      <c r="H43" s="73">
        <f t="shared" si="2"/>
        <v>1.5002</v>
      </c>
      <c r="I43" s="83">
        <f t="shared" si="3"/>
        <v>31148.652600000005</v>
      </c>
      <c r="J43" s="83">
        <f t="shared" si="0"/>
        <v>2013720.4852700001</v>
      </c>
      <c r="L43" s="73">
        <v>1.5</v>
      </c>
      <c r="N43">
        <f>IF(G43&gt;'31032017'!F44,1,0)</f>
        <v>0</v>
      </c>
      <c r="O43" s="65"/>
      <c r="P43" s="65"/>
    </row>
    <row r="44" spans="2:16" x14ac:dyDescent="0.2">
      <c r="B44" s="70" t="s">
        <v>45</v>
      </c>
      <c r="C44" s="71">
        <v>67780</v>
      </c>
      <c r="D44" s="71">
        <v>65310</v>
      </c>
      <c r="E44" s="71">
        <v>255300</v>
      </c>
      <c r="F44" s="72">
        <v>5637385.5300000003</v>
      </c>
      <c r="G44" s="73">
        <f t="shared" si="1"/>
        <v>22.08</v>
      </c>
      <c r="H44" s="73">
        <f t="shared" si="2"/>
        <v>3.6404000000000001</v>
      </c>
      <c r="I44" s="83">
        <f t="shared" si="3"/>
        <v>929394.12</v>
      </c>
      <c r="J44" s="83">
        <f t="shared" si="0"/>
        <v>20522338.283412002</v>
      </c>
      <c r="L44" s="73">
        <v>3.64</v>
      </c>
      <c r="N44">
        <f>IF(G44&gt;'31032017'!F45,1,0)</f>
        <v>1</v>
      </c>
      <c r="O44" s="65"/>
      <c r="P44" s="65"/>
    </row>
    <row r="45" spans="2:16" x14ac:dyDescent="0.2">
      <c r="B45" s="70" t="s">
        <v>47</v>
      </c>
      <c r="C45" s="71">
        <v>937.7</v>
      </c>
      <c r="D45" s="71">
        <v>11986.3</v>
      </c>
      <c r="E45" s="71">
        <v>111595.20000000001</v>
      </c>
      <c r="F45" s="72">
        <v>1065720.3999999999</v>
      </c>
      <c r="G45" s="73">
        <f t="shared" si="1"/>
        <v>9.5500000000000007</v>
      </c>
      <c r="H45" s="73">
        <f t="shared" si="2"/>
        <v>1.7402</v>
      </c>
      <c r="I45" s="83">
        <f t="shared" si="3"/>
        <v>194197.96704000002</v>
      </c>
      <c r="J45" s="83">
        <f t="shared" si="0"/>
        <v>1854566.6400799998</v>
      </c>
      <c r="L45" s="73">
        <v>1.74</v>
      </c>
      <c r="N45">
        <f>IF(G45&gt;'31032017'!F46,1,0)</f>
        <v>0</v>
      </c>
      <c r="O45" s="65"/>
      <c r="P45" s="65"/>
    </row>
    <row r="46" spans="2:16" x14ac:dyDescent="0.2">
      <c r="B46" s="70" t="s">
        <v>49</v>
      </c>
      <c r="C46" s="71">
        <v>2019</v>
      </c>
      <c r="D46" s="71">
        <v>12864.2</v>
      </c>
      <c r="E46" s="71">
        <v>20220.800000000003</v>
      </c>
      <c r="F46" s="72">
        <v>784034.43</v>
      </c>
      <c r="G46" s="73">
        <f t="shared" si="1"/>
        <v>38.770000000000003</v>
      </c>
      <c r="H46" s="73">
        <f t="shared" si="2"/>
        <v>1.2901</v>
      </c>
      <c r="I46" s="83">
        <f t="shared" si="3"/>
        <v>26086.854080000005</v>
      </c>
      <c r="J46" s="83">
        <f t="shared" si="0"/>
        <v>1011482.8181430001</v>
      </c>
      <c r="L46" s="73">
        <v>1.29</v>
      </c>
      <c r="N46">
        <f>IF(G46&gt;'31032017'!F47,1,0)</f>
        <v>1</v>
      </c>
      <c r="O46" s="65"/>
      <c r="P46" s="65"/>
    </row>
    <row r="47" spans="2:16" x14ac:dyDescent="0.2">
      <c r="B47" s="70" t="s">
        <v>50</v>
      </c>
      <c r="C47" s="71">
        <v>8559.7999999999993</v>
      </c>
      <c r="D47" s="71">
        <v>9430.6</v>
      </c>
      <c r="E47" s="71">
        <v>31675</v>
      </c>
      <c r="F47" s="72">
        <v>561879.4</v>
      </c>
      <c r="G47" s="73">
        <f t="shared" si="1"/>
        <v>17.739999999999998</v>
      </c>
      <c r="H47" s="73">
        <f t="shared" si="2"/>
        <v>0.90010000000000001</v>
      </c>
      <c r="I47" s="83">
        <f t="shared" si="3"/>
        <v>28510.6675</v>
      </c>
      <c r="J47" s="83">
        <f t="shared" si="0"/>
        <v>505747.64794000005</v>
      </c>
      <c r="L47" s="73">
        <v>0.9</v>
      </c>
      <c r="N47">
        <f>IF(G47&gt;'31032017'!F48,1,0)</f>
        <v>1</v>
      </c>
      <c r="O47" s="65"/>
      <c r="P47" s="65"/>
    </row>
    <row r="48" spans="2:16" x14ac:dyDescent="0.2">
      <c r="B48" s="70" t="s">
        <v>144</v>
      </c>
      <c r="C48" s="71">
        <v>4590</v>
      </c>
      <c r="D48" s="71">
        <v>5740</v>
      </c>
      <c r="E48" s="71">
        <v>20230</v>
      </c>
      <c r="F48" s="72">
        <v>353838.94</v>
      </c>
      <c r="G48" s="73">
        <f t="shared" si="1"/>
        <v>17.489999999999998</v>
      </c>
      <c r="H48" s="73">
        <f t="shared" si="2"/>
        <v>0.65010000000000001</v>
      </c>
      <c r="I48" s="83">
        <f t="shared" si="3"/>
        <v>13151.523000000001</v>
      </c>
      <c r="J48" s="83">
        <f t="shared" si="0"/>
        <v>230030.69489400001</v>
      </c>
      <c r="L48" s="73">
        <v>0.65</v>
      </c>
      <c r="N48">
        <f>IF(G48&gt;'31032017'!F49,1,0)</f>
        <v>0</v>
      </c>
      <c r="O48" s="65"/>
      <c r="P48" s="65"/>
    </row>
    <row r="49" spans="2:16" x14ac:dyDescent="0.2">
      <c r="B49" s="70" t="s">
        <v>51</v>
      </c>
      <c r="C49" s="71">
        <v>5946.1</v>
      </c>
      <c r="D49" s="71">
        <v>4563</v>
      </c>
      <c r="E49" s="71">
        <v>25019.599999999999</v>
      </c>
      <c r="F49" s="72">
        <v>1135816.67</v>
      </c>
      <c r="G49" s="73">
        <f t="shared" si="1"/>
        <v>45.4</v>
      </c>
      <c r="H49" s="73">
        <f t="shared" si="2"/>
        <v>1.0701000000000001</v>
      </c>
      <c r="I49" s="83">
        <f t="shared" si="3"/>
        <v>26773.473959999999</v>
      </c>
      <c r="J49" s="83">
        <f t="shared" si="0"/>
        <v>1215437.418567</v>
      </c>
      <c r="L49" s="73">
        <v>1.07</v>
      </c>
      <c r="N49">
        <f>IF(G49&gt;'31032017'!F50,1,0)</f>
        <v>1</v>
      </c>
      <c r="O49" s="65"/>
      <c r="P49" s="65"/>
    </row>
    <row r="50" spans="2:16" x14ac:dyDescent="0.2">
      <c r="B50" s="70" t="s">
        <v>124</v>
      </c>
      <c r="C50" s="71">
        <v>21330</v>
      </c>
      <c r="D50" s="71">
        <v>20530</v>
      </c>
      <c r="E50" s="71">
        <v>83160</v>
      </c>
      <c r="F50" s="72">
        <v>1221005.3799999999</v>
      </c>
      <c r="G50" s="73">
        <f t="shared" si="1"/>
        <v>14.68</v>
      </c>
      <c r="H50" s="73">
        <f t="shared" si="2"/>
        <v>1.4901</v>
      </c>
      <c r="I50" s="83">
        <f t="shared" si="3"/>
        <v>123916.716</v>
      </c>
      <c r="J50" s="83">
        <f t="shared" si="0"/>
        <v>1819420.1167379997</v>
      </c>
      <c r="L50" s="73">
        <v>1.49</v>
      </c>
      <c r="N50">
        <f>IF(G50&gt;'31032017'!F51,1,0)</f>
        <v>1</v>
      </c>
      <c r="O50" s="65"/>
      <c r="P50" s="65"/>
    </row>
    <row r="51" spans="2:16" x14ac:dyDescent="0.2">
      <c r="B51" s="70" t="s">
        <v>52</v>
      </c>
      <c r="C51" s="71">
        <v>21096</v>
      </c>
      <c r="D51" s="71">
        <v>19313</v>
      </c>
      <c r="E51" s="71">
        <v>84610</v>
      </c>
      <c r="F51" s="72">
        <v>1318179.51</v>
      </c>
      <c r="G51" s="73">
        <f t="shared" si="1"/>
        <v>15.58</v>
      </c>
      <c r="H51" s="73">
        <f t="shared" si="2"/>
        <v>0.81010000000000004</v>
      </c>
      <c r="I51" s="83">
        <f t="shared" si="3"/>
        <v>68542.561000000002</v>
      </c>
      <c r="J51" s="83">
        <f t="shared" si="0"/>
        <v>1067857.2210510001</v>
      </c>
      <c r="L51" s="73">
        <v>0.81</v>
      </c>
      <c r="N51">
        <f>IF(G51&gt;'31032017'!F52,1,0)</f>
        <v>0</v>
      </c>
      <c r="O51" s="65"/>
      <c r="P51" s="65"/>
    </row>
    <row r="52" spans="2:16" x14ac:dyDescent="0.2">
      <c r="B52" s="70" t="s">
        <v>53</v>
      </c>
      <c r="C52" s="71">
        <v>8826.2999999999993</v>
      </c>
      <c r="D52" s="71">
        <v>10768.7</v>
      </c>
      <c r="E52" s="71">
        <v>39592.400000000001</v>
      </c>
      <c r="F52" s="72">
        <v>711511.36</v>
      </c>
      <c r="G52" s="73">
        <f t="shared" si="1"/>
        <v>17.97</v>
      </c>
      <c r="H52" s="73">
        <f t="shared" si="2"/>
        <v>1.5302</v>
      </c>
      <c r="I52" s="83">
        <f t="shared" si="3"/>
        <v>60584.290480000003</v>
      </c>
      <c r="J52" s="83">
        <f t="shared" si="0"/>
        <v>1088754.683072</v>
      </c>
      <c r="L52" s="73">
        <v>1.53</v>
      </c>
      <c r="N52">
        <f>IF(G52&gt;'31032017'!F53,1,0)</f>
        <v>1</v>
      </c>
      <c r="O52" s="65"/>
      <c r="P52" s="65"/>
    </row>
    <row r="53" spans="2:16" ht="13.5" thickBot="1" x14ac:dyDescent="0.25">
      <c r="B53" s="78" t="s">
        <v>54</v>
      </c>
      <c r="C53" s="79">
        <v>2508.1</v>
      </c>
      <c r="D53" s="79">
        <v>3222.1</v>
      </c>
      <c r="E53" s="79">
        <v>26804.7</v>
      </c>
      <c r="F53" s="80">
        <v>548154.89</v>
      </c>
      <c r="G53" s="81">
        <f t="shared" si="1"/>
        <v>20.45</v>
      </c>
      <c r="H53" s="81">
        <f>100-SUM(H4:H52)</f>
        <v>0.76010000000000844</v>
      </c>
      <c r="I53" s="84">
        <f t="shared" si="3"/>
        <v>20374.252470000225</v>
      </c>
      <c r="J53" s="84">
        <f t="shared" si="0"/>
        <v>416652.53188900463</v>
      </c>
      <c r="L53" s="81">
        <v>0.76</v>
      </c>
      <c r="N53">
        <f>IF(G53&gt;'31032017'!F54,1,0)</f>
        <v>1</v>
      </c>
      <c r="O53" s="65"/>
      <c r="P53" s="65"/>
    </row>
    <row r="54" spans="2:16" x14ac:dyDescent="0.2">
      <c r="C54" s="61">
        <f>SUM(C4:C53)</f>
        <v>798705.1</v>
      </c>
      <c r="D54" s="61">
        <f>SUM(D4:D53)</f>
        <v>942730.20000000007</v>
      </c>
      <c r="E54" s="77">
        <f>SUM(E4:E53)</f>
        <v>3395980</v>
      </c>
      <c r="F54" s="77">
        <f>SUM(F4:F53)</f>
        <v>74159216.550000027</v>
      </c>
      <c r="G54" s="25" t="s">
        <v>74</v>
      </c>
      <c r="H54" s="25">
        <f>SUM(H4:H53)</f>
        <v>100</v>
      </c>
      <c r="I54" s="25">
        <f>SUM(I4:I53)</f>
        <v>11220832.850990001</v>
      </c>
      <c r="J54" s="25">
        <f>SUM(J4:J53)</f>
        <v>251917724.26027</v>
      </c>
      <c r="K54" s="65"/>
      <c r="L54" s="98">
        <f>SUM(L4:L53)</f>
        <v>99.990000000000009</v>
      </c>
      <c r="O54" s="65"/>
      <c r="P54" s="65"/>
    </row>
    <row r="55" spans="2:16" x14ac:dyDescent="0.2">
      <c r="C55" s="26"/>
      <c r="D55" s="26" t="s">
        <v>118</v>
      </c>
      <c r="E55" s="55">
        <f>D54/C54-1</f>
        <v>0.18032325072169963</v>
      </c>
      <c r="F55" s="26"/>
      <c r="G55" s="26"/>
      <c r="H55" s="40">
        <v>100</v>
      </c>
      <c r="I55" s="59" t="s">
        <v>116</v>
      </c>
      <c r="J55" s="60" t="s">
        <v>154</v>
      </c>
      <c r="K55" s="85"/>
      <c r="P55" s="65"/>
    </row>
    <row r="56" spans="2:16" x14ac:dyDescent="0.2">
      <c r="D56" s="26" t="s">
        <v>157</v>
      </c>
      <c r="E56" s="55">
        <f>SUMPRODUCT(D4:D53,H4:H53)/SUMPRODUCT(C4:C53,H4:H53)-1</f>
        <v>0.24089759520765974</v>
      </c>
      <c r="H56" s="75">
        <v>43151</v>
      </c>
      <c r="I56" s="54">
        <v>10360.4</v>
      </c>
      <c r="J56" s="54">
        <f>I54</f>
        <v>11220832.850990001</v>
      </c>
      <c r="K56" s="76">
        <f>'31122016'!G56</f>
        <v>9225293.4310000036</v>
      </c>
    </row>
    <row r="57" spans="2:16" x14ac:dyDescent="0.2">
      <c r="B57" s="9" t="s">
        <v>65</v>
      </c>
      <c r="H57" s="75">
        <v>43053</v>
      </c>
      <c r="I57" s="54">
        <f>'30092017'!I56</f>
        <v>10186.1</v>
      </c>
      <c r="J57" s="54">
        <f>'30092017'!J56</f>
        <v>10412871.039999997</v>
      </c>
      <c r="K57" s="85">
        <f>I56/D1</f>
        <v>461.46938255638639</v>
      </c>
    </row>
    <row r="58" spans="2:16" x14ac:dyDescent="0.2">
      <c r="B58" t="s">
        <v>138</v>
      </c>
      <c r="I58" s="87">
        <f>I56/I57-1</f>
        <v>1.7111553980424299E-2</v>
      </c>
      <c r="J58" s="87">
        <f>J56/J57-1</f>
        <v>7.7592607061616414E-2</v>
      </c>
      <c r="K58" s="76">
        <f>K57/'31122016'!I59</f>
        <v>1.0809304886117417</v>
      </c>
    </row>
    <row r="59" spans="2:16" x14ac:dyDescent="0.2">
      <c r="B59" t="s">
        <v>109</v>
      </c>
      <c r="I59" s="59"/>
      <c r="J59" s="60"/>
    </row>
    <row r="60" spans="2:16" x14ac:dyDescent="0.2">
      <c r="B60" t="s">
        <v>139</v>
      </c>
      <c r="H60" s="23"/>
      <c r="I60" s="85">
        <f>10113.7/I56</f>
        <v>0.97618817806262315</v>
      </c>
      <c r="J60" s="85"/>
    </row>
    <row r="61" spans="2:16" x14ac:dyDescent="0.2">
      <c r="B61" t="s">
        <v>156</v>
      </c>
      <c r="H61" s="23"/>
      <c r="I61" s="85">
        <f>I60*D1</f>
        <v>21.916296903542065</v>
      </c>
      <c r="J61" s="46"/>
    </row>
    <row r="62" spans="2:16" ht="39" customHeight="1" x14ac:dyDescent="0.2">
      <c r="B62" s="93" t="s">
        <v>158</v>
      </c>
      <c r="C62" s="93"/>
      <c r="D62" s="93"/>
      <c r="E62" s="93"/>
      <c r="F62" s="93"/>
      <c r="G62" s="93"/>
      <c r="H62" s="86"/>
      <c r="I62" s="85"/>
      <c r="J62" s="85"/>
    </row>
    <row r="63" spans="2:16" ht="27" customHeight="1" x14ac:dyDescent="0.2">
      <c r="B63" s="93" t="s">
        <v>155</v>
      </c>
      <c r="C63" s="93"/>
      <c r="D63" s="93"/>
      <c r="E63" s="93"/>
      <c r="F63" s="93"/>
      <c r="G63" s="93"/>
      <c r="H63" s="86"/>
    </row>
  </sheetData>
  <mergeCells count="2">
    <mergeCell ref="B63:G63"/>
    <mergeCell ref="B62:G62"/>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5"/>
  <sheetViews>
    <sheetView tabSelected="1" workbookViewId="0">
      <selection activeCell="D1" sqref="D1"/>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3" max="13" width="0" hidden="1" customWidth="1"/>
    <col min="14" max="14" width="12.140625" bestFit="1" customWidth="1"/>
  </cols>
  <sheetData>
    <row r="1" spans="2:15" ht="15.75" x14ac:dyDescent="0.25">
      <c r="B1" s="63"/>
      <c r="C1" s="35" t="s">
        <v>159</v>
      </c>
      <c r="D1" s="101">
        <f>J55/I55</f>
        <v>23.353175218612851</v>
      </c>
      <c r="E1" s="58"/>
      <c r="F1" s="58"/>
      <c r="G1" s="58"/>
      <c r="H1" s="58"/>
      <c r="I1" s="58"/>
      <c r="J1" s="58"/>
    </row>
    <row r="2" spans="2:15" ht="15.75" x14ac:dyDescent="0.25">
      <c r="B2" s="63"/>
      <c r="C2" s="35" t="s">
        <v>171</v>
      </c>
      <c r="D2" s="101">
        <f>K57</f>
        <v>459.72977548008623</v>
      </c>
      <c r="E2" s="58"/>
      <c r="F2" s="58"/>
      <c r="G2" s="58"/>
      <c r="H2" s="58"/>
      <c r="I2" s="58"/>
      <c r="J2" s="58"/>
    </row>
    <row r="3" spans="2:15" x14ac:dyDescent="0.2">
      <c r="C3" s="47"/>
      <c r="D3" s="47" t="s">
        <v>80</v>
      </c>
      <c r="E3" s="47"/>
      <c r="F3" s="47"/>
      <c r="G3" s="47"/>
      <c r="H3" s="47"/>
      <c r="I3" s="47"/>
      <c r="J3" s="47"/>
    </row>
    <row r="4" spans="2:15" ht="64.5" thickBot="1" x14ac:dyDescent="0.25">
      <c r="B4" s="3" t="s">
        <v>60</v>
      </c>
      <c r="C4" s="3" t="s">
        <v>160</v>
      </c>
      <c r="D4" s="3" t="s">
        <v>161</v>
      </c>
      <c r="E4" s="3" t="s">
        <v>165</v>
      </c>
      <c r="F4" s="3" t="s">
        <v>166</v>
      </c>
      <c r="G4" s="3" t="s">
        <v>58</v>
      </c>
      <c r="H4" s="3" t="s">
        <v>162</v>
      </c>
      <c r="I4" s="3" t="s">
        <v>163</v>
      </c>
      <c r="J4" s="3" t="s">
        <v>164</v>
      </c>
    </row>
    <row r="5" spans="2:15" ht="13.5" thickTop="1" x14ac:dyDescent="0.2">
      <c r="B5" s="66" t="s">
        <v>4</v>
      </c>
      <c r="C5" s="94">
        <v>11669.1</v>
      </c>
      <c r="D5" s="94">
        <v>9267.7000000000007</v>
      </c>
      <c r="E5" s="94">
        <v>36736.199999999997</v>
      </c>
      <c r="F5" s="68">
        <v>812175.51</v>
      </c>
      <c r="G5" s="69">
        <f>ROUND(F5/E5,2)</f>
        <v>22.11</v>
      </c>
      <c r="H5" s="69">
        <v>0.68</v>
      </c>
      <c r="I5" s="82">
        <f>$H5*E5</f>
        <v>24980.615999999998</v>
      </c>
      <c r="J5" s="82">
        <f t="shared" ref="J5:J54" si="0">H5*F5</f>
        <v>552279.34680000006</v>
      </c>
      <c r="M5">
        <f>IF(G5&gt;'31032017'!F5,1,0)</f>
        <v>0</v>
      </c>
      <c r="N5" s="65"/>
      <c r="O5" s="65"/>
    </row>
    <row r="6" spans="2:15" x14ac:dyDescent="0.2">
      <c r="B6" s="70" t="s">
        <v>7</v>
      </c>
      <c r="C6" s="95">
        <v>4622.2</v>
      </c>
      <c r="D6" s="95">
        <v>4809.8999999999996</v>
      </c>
      <c r="E6" s="95">
        <v>20389.3</v>
      </c>
      <c r="F6" s="72">
        <v>1251873.02</v>
      </c>
      <c r="G6" s="73">
        <f t="shared" ref="G6:G54" si="1">ROUND(F6/E6,2)</f>
        <v>61.4</v>
      </c>
      <c r="H6" s="73">
        <v>1.28</v>
      </c>
      <c r="I6" s="83">
        <f t="shared" ref="I6:I54" si="2">$H6*E6</f>
        <v>26098.304</v>
      </c>
      <c r="J6" s="83">
        <f t="shared" si="0"/>
        <v>1602397.4656</v>
      </c>
      <c r="M6">
        <f>IF(G6&gt;'31032017'!F6,1,0)</f>
        <v>1</v>
      </c>
      <c r="N6" s="65"/>
      <c r="O6" s="65"/>
    </row>
    <row r="7" spans="2:15" x14ac:dyDescent="0.2">
      <c r="B7" s="70" t="s">
        <v>9</v>
      </c>
      <c r="C7" s="95">
        <v>12251</v>
      </c>
      <c r="D7" s="95">
        <v>-21887.4</v>
      </c>
      <c r="E7" s="95">
        <v>2756.7999999999956</v>
      </c>
      <c r="F7" s="72">
        <v>1398378.02</v>
      </c>
      <c r="G7" s="73">
        <f t="shared" si="1"/>
        <v>507.25</v>
      </c>
      <c r="H7" s="73">
        <v>2.1</v>
      </c>
      <c r="I7" s="83">
        <f t="shared" si="2"/>
        <v>5789.2799999999907</v>
      </c>
      <c r="J7" s="83">
        <f t="shared" si="0"/>
        <v>2936593.8420000002</v>
      </c>
      <c r="M7">
        <f>IF(G7&gt;'31032017'!F7,1,0)</f>
        <v>1</v>
      </c>
      <c r="N7" s="65"/>
      <c r="O7" s="65"/>
    </row>
    <row r="8" spans="2:15" x14ac:dyDescent="0.2">
      <c r="B8" s="70" t="s">
        <v>10</v>
      </c>
      <c r="C8" s="95">
        <v>8622.5</v>
      </c>
      <c r="D8" s="95">
        <v>11754.7</v>
      </c>
      <c r="E8" s="95">
        <v>42189.5</v>
      </c>
      <c r="F8" s="72">
        <v>796113.78</v>
      </c>
      <c r="G8" s="73">
        <f t="shared" si="1"/>
        <v>18.87</v>
      </c>
      <c r="H8" s="73">
        <v>0.95</v>
      </c>
      <c r="I8" s="83">
        <f t="shared" si="2"/>
        <v>40080.025000000001</v>
      </c>
      <c r="J8" s="83">
        <f t="shared" si="0"/>
        <v>756308.09100000001</v>
      </c>
      <c r="M8">
        <f>IF(G8&gt;'31032017'!F8,1,0)</f>
        <v>0</v>
      </c>
      <c r="N8" s="65"/>
      <c r="O8" s="65"/>
    </row>
    <row r="9" spans="2:15" x14ac:dyDescent="0.2">
      <c r="B9" s="70" t="s">
        <v>142</v>
      </c>
      <c r="C9" s="95">
        <v>4491.5</v>
      </c>
      <c r="D9" s="95">
        <v>7209.5</v>
      </c>
      <c r="E9" s="95">
        <v>26467</v>
      </c>
      <c r="F9" s="72">
        <v>1218935.33</v>
      </c>
      <c r="G9" s="73">
        <f t="shared" si="1"/>
        <v>46.05</v>
      </c>
      <c r="H9" s="73">
        <v>1.07</v>
      </c>
      <c r="I9" s="83">
        <f t="shared" si="2"/>
        <v>28319.690000000002</v>
      </c>
      <c r="J9" s="83">
        <f t="shared" si="0"/>
        <v>1304260.8031000001</v>
      </c>
      <c r="M9">
        <f>IF(G9&gt;'31032017'!F9,1,0)</f>
        <v>1</v>
      </c>
      <c r="N9" s="65"/>
      <c r="O9" s="65"/>
    </row>
    <row r="10" spans="2:15" x14ac:dyDescent="0.2">
      <c r="B10" s="70" t="s">
        <v>167</v>
      </c>
      <c r="C10" s="95">
        <v>5349</v>
      </c>
      <c r="D10" s="95">
        <v>6854.6</v>
      </c>
      <c r="E10" s="95">
        <v>27414.400000000001</v>
      </c>
      <c r="F10" s="72">
        <v>962027.36</v>
      </c>
      <c r="G10" s="73">
        <f t="shared" si="1"/>
        <v>35.090000000000003</v>
      </c>
      <c r="H10" s="73">
        <v>0.78</v>
      </c>
      <c r="I10" s="83">
        <f t="shared" si="2"/>
        <v>21383.232000000004</v>
      </c>
      <c r="J10" s="83">
        <f t="shared" si="0"/>
        <v>750381.34080000001</v>
      </c>
      <c r="M10">
        <f>IF(G10&gt;'31032017'!F10,1,0)</f>
        <v>1</v>
      </c>
      <c r="N10" s="65"/>
      <c r="O10" s="65"/>
    </row>
    <row r="11" spans="2:15" x14ac:dyDescent="0.2">
      <c r="B11" s="70" t="s">
        <v>13</v>
      </c>
      <c r="C11" s="95">
        <v>18416.8</v>
      </c>
      <c r="D11" s="95">
        <v>26736.400000000001</v>
      </c>
      <c r="E11" s="95">
        <v>79193.399999999994</v>
      </c>
      <c r="F11" s="72">
        <v>876269.65</v>
      </c>
      <c r="G11" s="73">
        <f t="shared" si="1"/>
        <v>11.06</v>
      </c>
      <c r="H11" s="73">
        <v>0.72</v>
      </c>
      <c r="I11" s="83">
        <f t="shared" si="2"/>
        <v>57019.247999999992</v>
      </c>
      <c r="J11" s="83">
        <f t="shared" si="0"/>
        <v>630914.14800000004</v>
      </c>
      <c r="M11">
        <f>IF(G11&gt;'31032017'!F11,1,0)</f>
        <v>0</v>
      </c>
      <c r="N11" s="65"/>
      <c r="O11" s="65"/>
    </row>
    <row r="12" spans="2:15" x14ac:dyDescent="0.2">
      <c r="B12" s="70" t="s">
        <v>14</v>
      </c>
      <c r="C12" s="95">
        <v>3734</v>
      </c>
      <c r="D12" s="95">
        <v>829</v>
      </c>
      <c r="E12" s="95">
        <v>10990</v>
      </c>
      <c r="F12" s="72">
        <v>1493828.42</v>
      </c>
      <c r="G12" s="73">
        <f t="shared" si="1"/>
        <v>135.93</v>
      </c>
      <c r="H12" s="73">
        <v>1.28</v>
      </c>
      <c r="I12" s="83">
        <f t="shared" si="2"/>
        <v>14067.2</v>
      </c>
      <c r="J12" s="83">
        <f t="shared" si="0"/>
        <v>1912100.3776</v>
      </c>
      <c r="M12">
        <f>IF(G12&gt;'31032017'!F12,1,0)</f>
        <v>1</v>
      </c>
      <c r="N12" s="65"/>
      <c r="O12" s="65"/>
    </row>
    <row r="13" spans="2:15" x14ac:dyDescent="0.2">
      <c r="B13" s="70" t="s">
        <v>15</v>
      </c>
      <c r="C13" s="95">
        <v>5966</v>
      </c>
      <c r="D13" s="95">
        <v>6060</v>
      </c>
      <c r="E13" s="95">
        <v>24937</v>
      </c>
      <c r="F13" s="72">
        <v>551691.9</v>
      </c>
      <c r="G13" s="73">
        <f t="shared" si="1"/>
        <v>22.12</v>
      </c>
      <c r="H13" s="73">
        <v>0.63</v>
      </c>
      <c r="I13" s="83">
        <f t="shared" si="2"/>
        <v>15710.31</v>
      </c>
      <c r="J13" s="83">
        <f t="shared" si="0"/>
        <v>347565.897</v>
      </c>
      <c r="M13">
        <f>IF(G13&gt;'31032017'!F13,1,0)</f>
        <v>1</v>
      </c>
      <c r="N13" s="65"/>
      <c r="O13" s="65"/>
    </row>
    <row r="14" spans="2:15" x14ac:dyDescent="0.2">
      <c r="B14" s="70" t="s">
        <v>17</v>
      </c>
      <c r="C14" s="95">
        <v>-617.9</v>
      </c>
      <c r="D14" s="95">
        <v>1786.1</v>
      </c>
      <c r="E14" s="95">
        <v>14105.3</v>
      </c>
      <c r="F14" s="72">
        <v>422416.83</v>
      </c>
      <c r="G14" s="73">
        <f t="shared" si="1"/>
        <v>29.95</v>
      </c>
      <c r="H14" s="73">
        <v>0.73</v>
      </c>
      <c r="I14" s="83">
        <f t="shared" si="2"/>
        <v>10296.868999999999</v>
      </c>
      <c r="J14" s="83">
        <f t="shared" si="0"/>
        <v>308364.28590000002</v>
      </c>
      <c r="M14">
        <f>IF(G14&gt;'31032017'!F14,1,0)</f>
        <v>0</v>
      </c>
      <c r="N14" s="65"/>
      <c r="O14" s="65"/>
    </row>
    <row r="15" spans="2:15" x14ac:dyDescent="0.2">
      <c r="B15" s="70" t="s">
        <v>18</v>
      </c>
      <c r="C15" s="95">
        <v>27160.400000000001</v>
      </c>
      <c r="D15" s="95">
        <v>12952.2</v>
      </c>
      <c r="E15" s="95">
        <v>70203.399999999994</v>
      </c>
      <c r="F15" s="72">
        <v>1833513.49</v>
      </c>
      <c r="G15" s="73">
        <f t="shared" si="1"/>
        <v>26.12</v>
      </c>
      <c r="H15" s="73">
        <v>0.88</v>
      </c>
      <c r="I15" s="83">
        <f t="shared" si="2"/>
        <v>61778.991999999998</v>
      </c>
      <c r="J15" s="83">
        <f t="shared" si="0"/>
        <v>1613491.8711999999</v>
      </c>
      <c r="M15">
        <f>IF(G15&gt;'31032017'!F15,1,0)</f>
        <v>1</v>
      </c>
      <c r="N15" s="65"/>
      <c r="O15" s="65"/>
    </row>
    <row r="16" spans="2:15" x14ac:dyDescent="0.2">
      <c r="B16" s="70" t="s">
        <v>19</v>
      </c>
      <c r="C16" s="95">
        <v>3376</v>
      </c>
      <c r="D16" s="95">
        <v>2721</v>
      </c>
      <c r="E16" s="95">
        <v>9468</v>
      </c>
      <c r="F16" s="72">
        <v>322186.27</v>
      </c>
      <c r="G16" s="73">
        <f t="shared" si="1"/>
        <v>34.03</v>
      </c>
      <c r="H16" s="73">
        <v>0.6</v>
      </c>
      <c r="I16" s="83">
        <f t="shared" si="2"/>
        <v>5680.8</v>
      </c>
      <c r="J16" s="83">
        <f t="shared" si="0"/>
        <v>193311.76200000002</v>
      </c>
      <c r="M16">
        <f>IF(G16&gt;'31032017'!F16,1,0)</f>
        <v>0</v>
      </c>
      <c r="N16" s="65"/>
      <c r="O16" s="65"/>
    </row>
    <row r="17" spans="2:15" x14ac:dyDescent="0.2">
      <c r="B17" s="70" t="s">
        <v>20</v>
      </c>
      <c r="C17" s="95">
        <v>4594.3999999999996</v>
      </c>
      <c r="D17" s="95">
        <v>4615.3</v>
      </c>
      <c r="E17" s="95">
        <v>19596.7</v>
      </c>
      <c r="F17" s="72">
        <v>837455.77</v>
      </c>
      <c r="G17" s="73">
        <f t="shared" si="1"/>
        <v>42.73</v>
      </c>
      <c r="H17" s="73">
        <v>0.99</v>
      </c>
      <c r="I17" s="83">
        <f t="shared" si="2"/>
        <v>19400.733</v>
      </c>
      <c r="J17" s="83">
        <f t="shared" si="0"/>
        <v>829081.21230000001</v>
      </c>
      <c r="M17">
        <f>IF(G17&gt;'31032017'!F17,1,0)</f>
        <v>1</v>
      </c>
      <c r="N17" s="65"/>
      <c r="O17" s="65"/>
    </row>
    <row r="18" spans="2:15" x14ac:dyDescent="0.2">
      <c r="B18" s="70" t="s">
        <v>21</v>
      </c>
      <c r="C18" s="95">
        <v>2601.6</v>
      </c>
      <c r="D18" s="95">
        <v>10209.200000000001</v>
      </c>
      <c r="E18" s="95">
        <v>46184.099999999991</v>
      </c>
      <c r="F18" s="72">
        <v>790571.49</v>
      </c>
      <c r="G18" s="73">
        <f t="shared" si="1"/>
        <v>17.12</v>
      </c>
      <c r="H18" s="73">
        <v>0.68</v>
      </c>
      <c r="I18" s="83">
        <f t="shared" si="2"/>
        <v>31405.187999999995</v>
      </c>
      <c r="J18" s="83">
        <f t="shared" si="0"/>
        <v>537588.61320000002</v>
      </c>
      <c r="M18">
        <f>IF(G18&gt;'31032017'!F18,1,0)</f>
        <v>0</v>
      </c>
      <c r="N18" s="65"/>
      <c r="O18" s="65"/>
    </row>
    <row r="19" spans="2:15" x14ac:dyDescent="0.2">
      <c r="B19" s="70" t="s">
        <v>22</v>
      </c>
      <c r="C19" s="95">
        <v>7745.4</v>
      </c>
      <c r="D19" s="95">
        <v>7200.9</v>
      </c>
      <c r="E19" s="95">
        <v>26785.800000000003</v>
      </c>
      <c r="F19" s="72">
        <v>682914.84</v>
      </c>
      <c r="G19" s="73">
        <f t="shared" si="1"/>
        <v>25.5</v>
      </c>
      <c r="H19" s="73">
        <v>1.02</v>
      </c>
      <c r="I19" s="83">
        <f t="shared" si="2"/>
        <v>27321.516000000003</v>
      </c>
      <c r="J19" s="83">
        <f t="shared" si="0"/>
        <v>696573.13679999998</v>
      </c>
      <c r="M19">
        <f>IF(G19&gt;'31032017'!F19,1,0)</f>
        <v>0</v>
      </c>
      <c r="N19" s="65"/>
      <c r="O19" s="65"/>
    </row>
    <row r="20" spans="2:15" x14ac:dyDescent="0.2">
      <c r="B20" s="70" t="s">
        <v>23</v>
      </c>
      <c r="C20" s="95">
        <v>24730</v>
      </c>
      <c r="D20" s="95">
        <v>22280</v>
      </c>
      <c r="E20" s="95">
        <v>87210</v>
      </c>
      <c r="F20" s="72">
        <v>1267733.43</v>
      </c>
      <c r="G20" s="73">
        <f t="shared" si="1"/>
        <v>14.54</v>
      </c>
      <c r="H20" s="73">
        <v>1.39</v>
      </c>
      <c r="I20" s="83">
        <f t="shared" si="2"/>
        <v>121221.9</v>
      </c>
      <c r="J20" s="83">
        <f t="shared" si="0"/>
        <v>1762149.4676999997</v>
      </c>
      <c r="M20">
        <f>IF(G20&gt;'31032017'!F20,1,0)</f>
        <v>0</v>
      </c>
      <c r="N20" s="65"/>
      <c r="O20" s="65"/>
    </row>
    <row r="21" spans="2:15" x14ac:dyDescent="0.2">
      <c r="B21" s="70" t="s">
        <v>24</v>
      </c>
      <c r="C21" s="95">
        <v>39900.9</v>
      </c>
      <c r="D21" s="95">
        <v>47992.800000000003</v>
      </c>
      <c r="E21" s="95">
        <v>174867.5</v>
      </c>
      <c r="F21" s="72">
        <v>5565334.0300000003</v>
      </c>
      <c r="G21" s="73">
        <f t="shared" si="1"/>
        <v>31.83</v>
      </c>
      <c r="H21" s="73">
        <v>9.42</v>
      </c>
      <c r="I21" s="83">
        <f t="shared" si="2"/>
        <v>1647251.85</v>
      </c>
      <c r="J21" s="83">
        <f t="shared" si="0"/>
        <v>52425446.562600002</v>
      </c>
      <c r="M21">
        <f>IF(G21&gt;'31032017'!F21,1,0)</f>
        <v>1</v>
      </c>
      <c r="N21" s="65"/>
      <c r="O21" s="65"/>
    </row>
    <row r="22" spans="2:15" x14ac:dyDescent="0.2">
      <c r="B22" s="70" t="s">
        <v>25</v>
      </c>
      <c r="C22" s="95">
        <v>7177.5</v>
      </c>
      <c r="D22" s="95">
        <v>9674</v>
      </c>
      <c r="E22" s="95">
        <v>36973.599999999999</v>
      </c>
      <c r="F22" s="72">
        <v>708191.8</v>
      </c>
      <c r="G22" s="73">
        <f t="shared" si="1"/>
        <v>19.149999999999999</v>
      </c>
      <c r="H22" s="73">
        <v>1.1499999999999999</v>
      </c>
      <c r="I22" s="83">
        <f t="shared" si="2"/>
        <v>42519.639999999992</v>
      </c>
      <c r="J22" s="83">
        <f t="shared" si="0"/>
        <v>814420.57</v>
      </c>
      <c r="M22">
        <f>IF(G22&gt;'31032017'!F22,1,0)</f>
        <v>1</v>
      </c>
      <c r="N22" s="65"/>
      <c r="O22" s="65"/>
    </row>
    <row r="23" spans="2:15" x14ac:dyDescent="0.2">
      <c r="B23" s="70" t="s">
        <v>26</v>
      </c>
      <c r="C23" s="95">
        <v>5025.2</v>
      </c>
      <c r="D23" s="95">
        <v>3769.7</v>
      </c>
      <c r="E23" s="95">
        <v>14364.7</v>
      </c>
      <c r="F23" s="72">
        <v>526799.09</v>
      </c>
      <c r="G23" s="73">
        <f t="shared" si="1"/>
        <v>36.67</v>
      </c>
      <c r="H23" s="73">
        <v>0.81</v>
      </c>
      <c r="I23" s="83">
        <f t="shared" si="2"/>
        <v>11635.407000000001</v>
      </c>
      <c r="J23" s="83">
        <f t="shared" si="0"/>
        <v>426707.26290000003</v>
      </c>
      <c r="M23">
        <f>IF(G23&gt;'31032017'!F23,1,0)</f>
        <v>1</v>
      </c>
      <c r="N23" s="65"/>
      <c r="O23" s="65"/>
    </row>
    <row r="24" spans="2:15" x14ac:dyDescent="0.2">
      <c r="B24" s="70" t="s">
        <v>143</v>
      </c>
      <c r="C24" s="95">
        <v>18187.900000000001</v>
      </c>
      <c r="D24" s="95">
        <v>17478.900000000001</v>
      </c>
      <c r="E24" s="95">
        <v>63570.700000000004</v>
      </c>
      <c r="F24" s="72">
        <v>475546.95</v>
      </c>
      <c r="G24" s="73">
        <f t="shared" si="1"/>
        <v>7.48</v>
      </c>
      <c r="H24" s="73">
        <v>0.54</v>
      </c>
      <c r="I24" s="83">
        <f t="shared" si="2"/>
        <v>34328.178000000007</v>
      </c>
      <c r="J24" s="83">
        <f t="shared" si="0"/>
        <v>256795.35300000003</v>
      </c>
      <c r="M24">
        <f>IF(G24&gt;'31032017'!F24,1,0)</f>
        <v>0</v>
      </c>
      <c r="N24" s="65"/>
      <c r="O24" s="65"/>
    </row>
    <row r="25" spans="2:15" x14ac:dyDescent="0.2">
      <c r="B25" s="70" t="s">
        <v>27</v>
      </c>
      <c r="C25" s="95">
        <v>11830</v>
      </c>
      <c r="D25" s="95">
        <v>13510</v>
      </c>
      <c r="E25" s="95">
        <v>52360</v>
      </c>
      <c r="F25" s="72">
        <v>3490566.03</v>
      </c>
      <c r="G25" s="73">
        <f t="shared" si="1"/>
        <v>66.66</v>
      </c>
      <c r="H25" s="73">
        <v>2.5499999999999998</v>
      </c>
      <c r="I25" s="83">
        <f t="shared" si="2"/>
        <v>133518</v>
      </c>
      <c r="J25" s="83">
        <f t="shared" si="0"/>
        <v>8900943.3764999993</v>
      </c>
      <c r="M25">
        <f>IF(G25&gt;'31032017'!F25,1,0)</f>
        <v>1</v>
      </c>
      <c r="N25" s="65"/>
      <c r="O25" s="65"/>
    </row>
    <row r="26" spans="2:15" x14ac:dyDescent="0.2">
      <c r="B26" s="70" t="s">
        <v>28</v>
      </c>
      <c r="C26" s="95">
        <v>30793.3</v>
      </c>
      <c r="D26" s="95">
        <v>39611.699999999997</v>
      </c>
      <c r="E26" s="95">
        <v>162459.9</v>
      </c>
      <c r="F26" s="72">
        <v>3075214.78</v>
      </c>
      <c r="G26" s="73">
        <f t="shared" si="1"/>
        <v>18.93</v>
      </c>
      <c r="H26" s="73">
        <v>7.46</v>
      </c>
      <c r="I26" s="83">
        <f t="shared" si="2"/>
        <v>1211950.8540000001</v>
      </c>
      <c r="J26" s="83">
        <f t="shared" si="0"/>
        <v>22941102.2588</v>
      </c>
      <c r="M26">
        <f>IF(G26&gt;'31032017'!F26,1,0)</f>
        <v>0</v>
      </c>
      <c r="N26" s="65"/>
      <c r="O26" s="65"/>
    </row>
    <row r="27" spans="2:15" x14ac:dyDescent="0.2">
      <c r="B27" s="70" t="s">
        <v>29</v>
      </c>
      <c r="C27" s="95">
        <v>20827.5</v>
      </c>
      <c r="D27" s="95">
        <v>11419.3</v>
      </c>
      <c r="E27" s="95">
        <v>77121.900000000009</v>
      </c>
      <c r="F27" s="72">
        <v>1837096.04</v>
      </c>
      <c r="G27" s="73">
        <f t="shared" si="1"/>
        <v>23.82</v>
      </c>
      <c r="H27" s="73">
        <v>4.32</v>
      </c>
      <c r="I27" s="83">
        <f t="shared" si="2"/>
        <v>333166.60800000007</v>
      </c>
      <c r="J27" s="83">
        <f t="shared" si="0"/>
        <v>7936254.8928000005</v>
      </c>
      <c r="M27">
        <f>IF(G27&gt;'31032017'!F27,1,0)</f>
        <v>0</v>
      </c>
      <c r="N27" s="65"/>
      <c r="O27" s="65"/>
    </row>
    <row r="28" spans="2:15" x14ac:dyDescent="0.2">
      <c r="B28" s="70" t="s">
        <v>30</v>
      </c>
      <c r="C28" s="95">
        <v>26694.7</v>
      </c>
      <c r="D28" s="95">
        <v>29327.1</v>
      </c>
      <c r="E28" s="95">
        <v>112232.5</v>
      </c>
      <c r="F28" s="72">
        <v>3314991.61</v>
      </c>
      <c r="G28" s="73">
        <f t="shared" si="1"/>
        <v>29.54</v>
      </c>
      <c r="H28" s="73">
        <v>5.68</v>
      </c>
      <c r="I28" s="83">
        <f t="shared" si="2"/>
        <v>637480.6</v>
      </c>
      <c r="J28" s="83">
        <f t="shared" si="0"/>
        <v>18829152.344799999</v>
      </c>
      <c r="M28">
        <f>IF(G28&gt;'31032017'!F28,1,0)</f>
        <v>1</v>
      </c>
      <c r="N28" s="65"/>
      <c r="O28" s="65"/>
    </row>
    <row r="29" spans="2:15" x14ac:dyDescent="0.2">
      <c r="B29" s="70" t="s">
        <v>99</v>
      </c>
      <c r="C29" s="95">
        <v>8405.4</v>
      </c>
      <c r="D29" s="95">
        <v>10303.700000000001</v>
      </c>
      <c r="E29" s="95">
        <v>38473.899999999994</v>
      </c>
      <c r="F29" s="72">
        <v>530724.13</v>
      </c>
      <c r="G29" s="73">
        <f t="shared" si="1"/>
        <v>13.79</v>
      </c>
      <c r="H29" s="73">
        <v>1</v>
      </c>
      <c r="I29" s="83">
        <f t="shared" si="2"/>
        <v>38473.899999999994</v>
      </c>
      <c r="J29" s="83">
        <f t="shared" si="0"/>
        <v>530724.13</v>
      </c>
      <c r="M29">
        <f>IF(G29&gt;'31032017'!F29,1,0)</f>
        <v>0</v>
      </c>
      <c r="N29" s="65"/>
      <c r="O29" s="65"/>
    </row>
    <row r="30" spans="2:15" x14ac:dyDescent="0.2">
      <c r="B30" s="70" t="s">
        <v>100</v>
      </c>
      <c r="C30" s="95">
        <v>37206.199999999997</v>
      </c>
      <c r="D30" s="95">
        <v>52181</v>
      </c>
      <c r="E30" s="95">
        <v>213461.2</v>
      </c>
      <c r="F30" s="72">
        <v>1690583.31</v>
      </c>
      <c r="G30" s="73">
        <f t="shared" si="1"/>
        <v>7.92</v>
      </c>
      <c r="H30" s="73">
        <v>0.82</v>
      </c>
      <c r="I30" s="83">
        <f t="shared" si="2"/>
        <v>175038.18400000001</v>
      </c>
      <c r="J30" s="83">
        <f t="shared" si="0"/>
        <v>1386278.3141999999</v>
      </c>
      <c r="M30">
        <f>IF(G30&gt;'31032017'!F30,1,0)</f>
        <v>0</v>
      </c>
      <c r="N30" s="65"/>
      <c r="O30" s="65"/>
    </row>
    <row r="31" spans="2:15" x14ac:dyDescent="0.2">
      <c r="B31" s="70" t="s">
        <v>32</v>
      </c>
      <c r="C31" s="95">
        <v>7516.1</v>
      </c>
      <c r="D31" s="95">
        <v>9530.9</v>
      </c>
      <c r="E31" s="95">
        <v>36059.9</v>
      </c>
      <c r="F31" s="72">
        <v>1171615.45</v>
      </c>
      <c r="G31" s="73">
        <f t="shared" si="1"/>
        <v>32.49</v>
      </c>
      <c r="H31" s="73">
        <v>2.29</v>
      </c>
      <c r="I31" s="83">
        <f t="shared" si="2"/>
        <v>82577.171000000002</v>
      </c>
      <c r="J31" s="83">
        <f t="shared" si="0"/>
        <v>2682999.3805</v>
      </c>
      <c r="M31">
        <f>IF(G31&gt;'31032017'!F31,1,0)</f>
        <v>1</v>
      </c>
      <c r="N31" s="65"/>
      <c r="O31" s="65"/>
    </row>
    <row r="32" spans="2:15" x14ac:dyDescent="0.2">
      <c r="B32" s="70" t="s">
        <v>33</v>
      </c>
      <c r="C32" s="95">
        <v>36030</v>
      </c>
      <c r="D32" s="95">
        <v>36900</v>
      </c>
      <c r="E32" s="95">
        <v>160280</v>
      </c>
      <c r="F32" s="72">
        <v>2690516.96</v>
      </c>
      <c r="G32" s="73">
        <f t="shared" si="1"/>
        <v>16.79</v>
      </c>
      <c r="H32" s="73">
        <v>5.39</v>
      </c>
      <c r="I32" s="83">
        <f t="shared" si="2"/>
        <v>863909.2</v>
      </c>
      <c r="J32" s="83">
        <f t="shared" si="0"/>
        <v>14501886.414399998</v>
      </c>
      <c r="M32">
        <f>IF(G32&gt;'31032017'!F32,1,0)</f>
        <v>1</v>
      </c>
      <c r="N32" s="65"/>
      <c r="O32" s="65"/>
    </row>
    <row r="33" spans="2:15" x14ac:dyDescent="0.2">
      <c r="B33" s="70" t="s">
        <v>34</v>
      </c>
      <c r="C33" s="95">
        <v>14043.4</v>
      </c>
      <c r="D33" s="95">
        <v>17892.400000000001</v>
      </c>
      <c r="E33" s="95">
        <v>62009.8</v>
      </c>
      <c r="F33" s="72">
        <v>2545845.06</v>
      </c>
      <c r="G33" s="73">
        <f t="shared" si="1"/>
        <v>41.06</v>
      </c>
      <c r="H33" s="73">
        <v>3.82</v>
      </c>
      <c r="I33" s="83">
        <f t="shared" si="2"/>
        <v>236877.43599999999</v>
      </c>
      <c r="J33" s="83">
        <f t="shared" si="0"/>
        <v>9725128.1292000003</v>
      </c>
      <c r="M33">
        <f>IF(G33&gt;'31032017'!F33,1,0)</f>
        <v>1</v>
      </c>
      <c r="N33" s="65"/>
      <c r="O33" s="65"/>
    </row>
    <row r="34" spans="2:15" x14ac:dyDescent="0.2">
      <c r="B34" s="70" t="s">
        <v>35</v>
      </c>
      <c r="C34" s="95">
        <v>30246.1</v>
      </c>
      <c r="D34" s="95">
        <v>31674.7</v>
      </c>
      <c r="E34" s="95">
        <v>73698.7</v>
      </c>
      <c r="F34" s="72">
        <v>1918965.09</v>
      </c>
      <c r="G34" s="73">
        <f t="shared" si="1"/>
        <v>26.04</v>
      </c>
      <c r="H34" s="73">
        <v>4.09</v>
      </c>
      <c r="I34" s="83">
        <f t="shared" si="2"/>
        <v>301427.68299999996</v>
      </c>
      <c r="J34" s="83">
        <f t="shared" si="0"/>
        <v>7848567.2181000002</v>
      </c>
      <c r="M34">
        <f>IF(G34&gt;'31032017'!F34,1,0)</f>
        <v>1</v>
      </c>
      <c r="N34" s="65"/>
      <c r="O34" s="65"/>
    </row>
    <row r="35" spans="2:15" x14ac:dyDescent="0.2">
      <c r="B35" s="70" t="s">
        <v>36</v>
      </c>
      <c r="C35" s="95">
        <v>3802.1</v>
      </c>
      <c r="D35" s="95">
        <v>-7835.4</v>
      </c>
      <c r="E35" s="95">
        <v>2512.6000000000004</v>
      </c>
      <c r="F35" s="72">
        <v>347761.69</v>
      </c>
      <c r="G35" s="73">
        <f t="shared" si="1"/>
        <v>138.41</v>
      </c>
      <c r="H35" s="73">
        <v>0.46</v>
      </c>
      <c r="I35" s="83">
        <f t="shared" si="2"/>
        <v>1155.7960000000003</v>
      </c>
      <c r="J35" s="83">
        <f t="shared" si="0"/>
        <v>159970.3774</v>
      </c>
      <c r="M35">
        <f>IF(G35&gt;'31032017'!F35,1,0)</f>
        <v>1</v>
      </c>
      <c r="N35" s="65"/>
      <c r="O35" s="65"/>
    </row>
    <row r="36" spans="2:15" x14ac:dyDescent="0.2">
      <c r="B36" s="70" t="s">
        <v>37</v>
      </c>
      <c r="C36" s="95">
        <v>8640.4000000000015</v>
      </c>
      <c r="D36" s="95">
        <v>9923.8999999999942</v>
      </c>
      <c r="E36" s="95">
        <v>75103.899999999994</v>
      </c>
      <c r="F36" s="72">
        <v>1147746.44</v>
      </c>
      <c r="G36" s="73">
        <f t="shared" si="1"/>
        <v>15.28</v>
      </c>
      <c r="H36" s="73">
        <v>1.93</v>
      </c>
      <c r="I36" s="83">
        <f t="shared" si="2"/>
        <v>144950.52699999997</v>
      </c>
      <c r="J36" s="83">
        <f t="shared" si="0"/>
        <v>2215150.6291999999</v>
      </c>
      <c r="M36">
        <f>IF(G36&gt;'31032017'!F36,1,0)</f>
        <v>0</v>
      </c>
      <c r="N36" s="65"/>
      <c r="O36" s="65"/>
    </row>
    <row r="37" spans="2:15" x14ac:dyDescent="0.2">
      <c r="B37" s="70" t="s">
        <v>38</v>
      </c>
      <c r="C37" s="95">
        <v>17105</v>
      </c>
      <c r="D37" s="95">
        <v>18821</v>
      </c>
      <c r="E37" s="95">
        <v>77218</v>
      </c>
      <c r="F37" s="72">
        <v>2578578.0499999998</v>
      </c>
      <c r="G37" s="73">
        <f t="shared" si="1"/>
        <v>33.39</v>
      </c>
      <c r="H37" s="73">
        <v>2.77</v>
      </c>
      <c r="I37" s="83">
        <f t="shared" si="2"/>
        <v>213893.86000000002</v>
      </c>
      <c r="J37" s="83">
        <f t="shared" si="0"/>
        <v>7142661.1984999999</v>
      </c>
      <c r="M37">
        <f>IF(G37&gt;'31032017'!F37,1,0)</f>
        <v>1</v>
      </c>
      <c r="N37" s="65"/>
      <c r="O37" s="65"/>
    </row>
    <row r="38" spans="2:15" x14ac:dyDescent="0.2">
      <c r="B38" s="70" t="s">
        <v>39</v>
      </c>
      <c r="C38" s="95">
        <v>20794</v>
      </c>
      <c r="D38" s="95">
        <v>29255.9</v>
      </c>
      <c r="E38" s="95">
        <v>103431.69999999998</v>
      </c>
      <c r="F38" s="72">
        <v>1379053.92</v>
      </c>
      <c r="G38" s="73">
        <f t="shared" si="1"/>
        <v>13.33</v>
      </c>
      <c r="H38" s="73">
        <v>1.28</v>
      </c>
      <c r="I38" s="83">
        <f t="shared" si="2"/>
        <v>132392.57599999997</v>
      </c>
      <c r="J38" s="83">
        <f t="shared" si="0"/>
        <v>1765189.0175999999</v>
      </c>
      <c r="M38">
        <f>IF(G38&gt;'31032017'!F38,1,0)</f>
        <v>0</v>
      </c>
      <c r="N38" s="65"/>
      <c r="O38" s="65"/>
    </row>
    <row r="39" spans="2:15" x14ac:dyDescent="0.2">
      <c r="B39" s="70" t="s">
        <v>40</v>
      </c>
      <c r="C39" s="95">
        <v>43401.8</v>
      </c>
      <c r="D39" s="95">
        <v>59151.199999999997</v>
      </c>
      <c r="E39" s="95">
        <v>199452.60000000003</v>
      </c>
      <c r="F39" s="72">
        <v>2279503.4</v>
      </c>
      <c r="G39" s="73">
        <f t="shared" si="1"/>
        <v>11.43</v>
      </c>
      <c r="H39" s="73">
        <v>1.21</v>
      </c>
      <c r="I39" s="83">
        <f t="shared" si="2"/>
        <v>241337.64600000004</v>
      </c>
      <c r="J39" s="83">
        <f t="shared" si="0"/>
        <v>2758199.1139999996</v>
      </c>
      <c r="M39">
        <f>IF(G39&gt;'31032017'!F39,1,0)</f>
        <v>0</v>
      </c>
      <c r="N39" s="65"/>
      <c r="O39" s="65"/>
    </row>
    <row r="40" spans="2:15" x14ac:dyDescent="0.2">
      <c r="B40" s="70" t="s">
        <v>41</v>
      </c>
      <c r="C40" s="95">
        <v>19163.599999999999</v>
      </c>
      <c r="D40" s="95">
        <v>20046.8</v>
      </c>
      <c r="E40" s="95">
        <v>82389.600000000006</v>
      </c>
      <c r="F40" s="72">
        <v>1094448.55</v>
      </c>
      <c r="G40" s="73">
        <f t="shared" si="1"/>
        <v>13.28</v>
      </c>
      <c r="H40" s="73">
        <v>1.1100000000000001</v>
      </c>
      <c r="I40" s="83">
        <f t="shared" si="2"/>
        <v>91452.45600000002</v>
      </c>
      <c r="J40" s="83">
        <f t="shared" si="0"/>
        <v>1214837.8905000002</v>
      </c>
      <c r="M40">
        <f>IF(G40&gt;'31032017'!F40,1,0)</f>
        <v>1</v>
      </c>
      <c r="N40" s="65"/>
      <c r="O40" s="65"/>
    </row>
    <row r="41" spans="2:15" x14ac:dyDescent="0.2">
      <c r="B41" s="70" t="s">
        <v>42</v>
      </c>
      <c r="C41" s="95">
        <v>80460</v>
      </c>
      <c r="D41" s="95">
        <v>94350</v>
      </c>
      <c r="E41" s="95">
        <v>360750</v>
      </c>
      <c r="F41" s="72">
        <v>5837403.4699999997</v>
      </c>
      <c r="G41" s="73">
        <f t="shared" si="1"/>
        <v>16.18</v>
      </c>
      <c r="H41" s="73">
        <v>7.86</v>
      </c>
      <c r="I41" s="83">
        <f t="shared" si="2"/>
        <v>2835495</v>
      </c>
      <c r="J41" s="83">
        <f t="shared" si="0"/>
        <v>45881991.2742</v>
      </c>
      <c r="M41">
        <f>IF(G41&gt;'31032017'!F41,1,0)</f>
        <v>1</v>
      </c>
      <c r="N41" s="65"/>
      <c r="O41" s="65"/>
    </row>
    <row r="42" spans="2:15" x14ac:dyDescent="0.2">
      <c r="B42" s="70" t="s">
        <v>43</v>
      </c>
      <c r="C42" s="95">
        <v>-29777</v>
      </c>
      <c r="D42" s="95">
        <v>-75420.3</v>
      </c>
      <c r="E42" s="95">
        <v>-45562.900000000009</v>
      </c>
      <c r="F42" s="72">
        <v>2404060.77</v>
      </c>
      <c r="G42" s="97" t="s">
        <v>169</v>
      </c>
      <c r="H42" s="73">
        <v>2.16</v>
      </c>
      <c r="I42" s="83">
        <f t="shared" si="2"/>
        <v>-98415.864000000031</v>
      </c>
      <c r="J42" s="83">
        <f t="shared" si="0"/>
        <v>5192771.2631999999</v>
      </c>
      <c r="M42">
        <f>IF(G42&gt;'31032017'!F42,1,0)</f>
        <v>1</v>
      </c>
      <c r="N42" s="65"/>
      <c r="O42" s="65"/>
    </row>
    <row r="43" spans="2:15" x14ac:dyDescent="0.2">
      <c r="B43" s="70" t="s">
        <v>44</v>
      </c>
      <c r="C43" s="95">
        <v>12237.1</v>
      </c>
      <c r="D43" s="95">
        <v>13089.6</v>
      </c>
      <c r="E43" s="95">
        <v>21615.5</v>
      </c>
      <c r="F43" s="72">
        <v>1152275.5900000001</v>
      </c>
      <c r="G43" s="73">
        <f t="shared" si="1"/>
        <v>53.31</v>
      </c>
      <c r="H43" s="73">
        <v>1.38</v>
      </c>
      <c r="I43" s="83">
        <f t="shared" si="2"/>
        <v>29829.39</v>
      </c>
      <c r="J43" s="83">
        <f t="shared" si="0"/>
        <v>1590140.3141999999</v>
      </c>
      <c r="M43">
        <f>IF(G43&gt;'31032017'!F43,1,0)</f>
        <v>1</v>
      </c>
      <c r="N43" s="65"/>
      <c r="O43" s="65"/>
    </row>
    <row r="44" spans="2:15" x14ac:dyDescent="0.2">
      <c r="B44" s="70" t="s">
        <v>45</v>
      </c>
      <c r="C44" s="95">
        <v>66080</v>
      </c>
      <c r="D44" s="95">
        <v>69040</v>
      </c>
      <c r="E44" s="95">
        <v>258260</v>
      </c>
      <c r="F44" s="72">
        <v>6672919.4000000004</v>
      </c>
      <c r="G44" s="73">
        <f t="shared" si="1"/>
        <v>25.84</v>
      </c>
      <c r="H44" s="73">
        <v>4.16</v>
      </c>
      <c r="I44" s="83">
        <f t="shared" si="2"/>
        <v>1074361.6000000001</v>
      </c>
      <c r="J44" s="83">
        <f t="shared" si="0"/>
        <v>27759344.704000004</v>
      </c>
      <c r="M44">
        <f>IF(G44&gt;'31032017'!F44,1,0)</f>
        <v>0</v>
      </c>
      <c r="N44" s="65"/>
      <c r="O44" s="65"/>
    </row>
    <row r="45" spans="2:15" x14ac:dyDescent="0.2">
      <c r="B45" s="70" t="s">
        <v>47</v>
      </c>
      <c r="C45" s="95">
        <v>42958.5</v>
      </c>
      <c r="D45" s="95">
        <v>21252.400000000001</v>
      </c>
      <c r="E45" s="95">
        <v>89889.1</v>
      </c>
      <c r="F45" s="72">
        <v>816253.48</v>
      </c>
      <c r="G45" s="73">
        <f t="shared" si="1"/>
        <v>9.08</v>
      </c>
      <c r="H45" s="73">
        <v>1.49</v>
      </c>
      <c r="I45" s="83">
        <f t="shared" si="2"/>
        <v>133934.75900000002</v>
      </c>
      <c r="J45" s="83">
        <f t="shared" si="0"/>
        <v>1216217.6851999999</v>
      </c>
      <c r="M45">
        <f>IF(G45&gt;'31032017'!F45,1,0)</f>
        <v>0</v>
      </c>
      <c r="N45" s="65"/>
      <c r="O45" s="65"/>
    </row>
    <row r="46" spans="2:15" x14ac:dyDescent="0.2">
      <c r="B46" s="70" t="s">
        <v>49</v>
      </c>
      <c r="C46" s="95">
        <v>-11764.1</v>
      </c>
      <c r="D46" s="95">
        <v>102358.39999999999</v>
      </c>
      <c r="E46" s="95">
        <v>134343.29999999999</v>
      </c>
      <c r="F46" s="72">
        <v>693030.94</v>
      </c>
      <c r="G46" s="73">
        <f t="shared" si="1"/>
        <v>5.16</v>
      </c>
      <c r="H46" s="73">
        <v>1.0900000000000001</v>
      </c>
      <c r="I46" s="83">
        <f t="shared" si="2"/>
        <v>146434.19699999999</v>
      </c>
      <c r="J46" s="83">
        <f t="shared" si="0"/>
        <v>755403.72459999996</v>
      </c>
      <c r="M46">
        <f>IF(G46&gt;'31032017'!F46,1,0)</f>
        <v>0</v>
      </c>
      <c r="N46" s="65"/>
      <c r="O46" s="65"/>
    </row>
    <row r="47" spans="2:15" x14ac:dyDescent="0.2">
      <c r="B47" s="70" t="s">
        <v>50</v>
      </c>
      <c r="C47" s="95">
        <v>5879.8</v>
      </c>
      <c r="D47" s="95">
        <v>12220.2</v>
      </c>
      <c r="E47" s="95">
        <v>37998.300000000003</v>
      </c>
      <c r="F47" s="72">
        <v>697937.41</v>
      </c>
      <c r="G47" s="73">
        <f t="shared" si="1"/>
        <v>18.37</v>
      </c>
      <c r="H47" s="73">
        <v>0.99</v>
      </c>
      <c r="I47" s="83">
        <f t="shared" si="2"/>
        <v>37618.317000000003</v>
      </c>
      <c r="J47" s="83">
        <f t="shared" si="0"/>
        <v>690958.03590000002</v>
      </c>
      <c r="M47">
        <f>IF(G47&gt;'31032017'!F47,1,0)</f>
        <v>0</v>
      </c>
      <c r="N47" s="65"/>
      <c r="O47" s="65"/>
    </row>
    <row r="48" spans="2:15" x14ac:dyDescent="0.2">
      <c r="B48" s="70" t="s">
        <v>168</v>
      </c>
      <c r="C48" s="95">
        <v>1843.2</v>
      </c>
      <c r="D48" s="95">
        <v>3150.4</v>
      </c>
      <c r="E48" s="95">
        <v>11301</v>
      </c>
      <c r="F48" s="72">
        <v>799651.19</v>
      </c>
      <c r="G48" s="73">
        <f t="shared" si="1"/>
        <v>70.760000000000005</v>
      </c>
      <c r="H48" s="73">
        <v>0.97</v>
      </c>
      <c r="I48" s="83">
        <f t="shared" si="2"/>
        <v>10961.97</v>
      </c>
      <c r="J48" s="83">
        <f t="shared" si="0"/>
        <v>775661.65429999994</v>
      </c>
      <c r="M48">
        <f>IF(G48&gt;'31032017'!F48,1,0)</f>
        <v>1</v>
      </c>
      <c r="N48" s="65"/>
      <c r="O48" s="65"/>
    </row>
    <row r="49" spans="2:15" x14ac:dyDescent="0.2">
      <c r="B49" s="70" t="s">
        <v>144</v>
      </c>
      <c r="C49" s="95">
        <v>7410</v>
      </c>
      <c r="D49" s="95">
        <v>7360</v>
      </c>
      <c r="E49" s="95">
        <v>20200</v>
      </c>
      <c r="F49" s="72">
        <v>360309</v>
      </c>
      <c r="G49" s="73">
        <f t="shared" si="1"/>
        <v>17.84</v>
      </c>
      <c r="H49" s="73">
        <v>0.63</v>
      </c>
      <c r="I49" s="83">
        <f t="shared" si="2"/>
        <v>12726</v>
      </c>
      <c r="J49" s="83">
        <f t="shared" si="0"/>
        <v>226994.67</v>
      </c>
      <c r="M49">
        <f>IF(G49&gt;'31032017'!F49,1,0)</f>
        <v>0</v>
      </c>
      <c r="N49" s="65"/>
      <c r="O49" s="65"/>
    </row>
    <row r="50" spans="2:15" x14ac:dyDescent="0.2">
      <c r="B50" s="70" t="s">
        <v>51</v>
      </c>
      <c r="C50" s="95">
        <v>7259</v>
      </c>
      <c r="D50" s="95">
        <v>4461.1000000000004</v>
      </c>
      <c r="E50" s="95">
        <v>22221.699999999997</v>
      </c>
      <c r="F50" s="72">
        <v>1027015.6</v>
      </c>
      <c r="G50" s="73">
        <f t="shared" si="1"/>
        <v>46.22</v>
      </c>
      <c r="H50" s="73">
        <v>1.01</v>
      </c>
      <c r="I50" s="83">
        <f t="shared" si="2"/>
        <v>22443.916999999998</v>
      </c>
      <c r="J50" s="83">
        <f t="shared" si="0"/>
        <v>1037285.7559999999</v>
      </c>
      <c r="M50">
        <f>IF(G50&gt;'31032017'!F50,1,0)</f>
        <v>1</v>
      </c>
      <c r="N50" s="65"/>
      <c r="O50" s="65"/>
    </row>
    <row r="51" spans="2:15" x14ac:dyDescent="0.2">
      <c r="B51" s="70" t="s">
        <v>124</v>
      </c>
      <c r="C51" s="95">
        <v>26470</v>
      </c>
      <c r="D51" s="95">
        <v>48020</v>
      </c>
      <c r="E51" s="95">
        <v>104120</v>
      </c>
      <c r="F51" s="72">
        <v>924838.52</v>
      </c>
      <c r="G51" s="73">
        <f t="shared" si="1"/>
        <v>8.8800000000000008</v>
      </c>
      <c r="H51" s="73">
        <v>1.31</v>
      </c>
      <c r="I51" s="83">
        <f t="shared" si="2"/>
        <v>136397.20000000001</v>
      </c>
      <c r="J51" s="83">
        <f t="shared" si="0"/>
        <v>1211538.4612</v>
      </c>
      <c r="M51">
        <f>IF(G51&gt;'31032017'!F51,1,0)</f>
        <v>0</v>
      </c>
      <c r="N51" s="65"/>
      <c r="O51" s="65"/>
    </row>
    <row r="52" spans="2:15" x14ac:dyDescent="0.2">
      <c r="B52" s="70" t="s">
        <v>52</v>
      </c>
      <c r="C52" s="95">
        <v>22612</v>
      </c>
      <c r="D52" s="95">
        <v>18030</v>
      </c>
      <c r="E52" s="95">
        <v>80028</v>
      </c>
      <c r="F52" s="72">
        <v>1184829.46</v>
      </c>
      <c r="G52" s="73">
        <f t="shared" si="1"/>
        <v>14.81</v>
      </c>
      <c r="H52" s="73">
        <v>0.75</v>
      </c>
      <c r="I52" s="83">
        <f t="shared" si="2"/>
        <v>60021</v>
      </c>
      <c r="J52" s="83">
        <f t="shared" si="0"/>
        <v>888622.09499999997</v>
      </c>
      <c r="M52">
        <f>IF(G52&gt;'31032017'!F52,1,0)</f>
        <v>0</v>
      </c>
      <c r="N52" s="65"/>
      <c r="O52" s="65"/>
    </row>
    <row r="53" spans="2:15" x14ac:dyDescent="0.2">
      <c r="B53" s="70" t="s">
        <v>53</v>
      </c>
      <c r="C53" s="95">
        <v>9141.2000000000007</v>
      </c>
      <c r="D53" s="95">
        <v>11794.4</v>
      </c>
      <c r="E53" s="95">
        <v>42245.599999999999</v>
      </c>
      <c r="F53" s="72">
        <v>798048.17</v>
      </c>
      <c r="G53" s="73">
        <f t="shared" si="1"/>
        <v>18.89</v>
      </c>
      <c r="H53" s="73">
        <v>1.58</v>
      </c>
      <c r="I53" s="83">
        <f t="shared" si="2"/>
        <v>66748.047999999995</v>
      </c>
      <c r="J53" s="83">
        <f t="shared" si="0"/>
        <v>1260916.1086000002</v>
      </c>
      <c r="M53">
        <f>IF(G53&gt;'31032017'!F53,1,0)</f>
        <v>1</v>
      </c>
      <c r="N53" s="65"/>
      <c r="O53" s="65"/>
    </row>
    <row r="54" spans="2:15" ht="13.5" thickBot="1" x14ac:dyDescent="0.25">
      <c r="B54" s="78" t="s">
        <v>54</v>
      </c>
      <c r="C54" s="96">
        <v>15151.6</v>
      </c>
      <c r="D54" s="96">
        <v>2309.9</v>
      </c>
      <c r="E54" s="96">
        <v>14480</v>
      </c>
      <c r="F54" s="80">
        <v>534737.81000000006</v>
      </c>
      <c r="G54" s="81">
        <f t="shared" si="1"/>
        <v>36.93</v>
      </c>
      <c r="H54" s="81">
        <v>0.76</v>
      </c>
      <c r="I54" s="84">
        <f t="shared" si="2"/>
        <v>11004.8</v>
      </c>
      <c r="J54" s="84">
        <f t="shared" si="0"/>
        <v>406400.73560000007</v>
      </c>
      <c r="M54">
        <f>IF(G54&gt;'31032017'!F54,1,0)</f>
        <v>1</v>
      </c>
      <c r="N54" s="65"/>
      <c r="O54" s="65"/>
    </row>
    <row r="55" spans="2:15" x14ac:dyDescent="0.2">
      <c r="C55" s="61">
        <f>SUM(C5:C54)</f>
        <v>807464.39999999991</v>
      </c>
      <c r="D55" s="61">
        <f>SUM(D5:D54)</f>
        <v>906044.8</v>
      </c>
      <c r="E55" s="61">
        <f>SUM(E5:E54)</f>
        <v>3514559.1999999997</v>
      </c>
      <c r="F55" s="77">
        <f>SUM(F5:F54)</f>
        <v>77790478.299999997</v>
      </c>
      <c r="G55" s="25" t="s">
        <v>74</v>
      </c>
      <c r="H55" s="25">
        <f>SUM(H5:H54)</f>
        <v>100.01999999999998</v>
      </c>
      <c r="I55" s="25">
        <f>SUM(I5:I54)</f>
        <v>11565451.809000002</v>
      </c>
      <c r="J55" s="25">
        <f>SUM(J5:J54)</f>
        <v>270090022.57800001</v>
      </c>
      <c r="K55" s="65"/>
      <c r="N55" s="65"/>
      <c r="O55" s="65"/>
    </row>
    <row r="56" spans="2:15" x14ac:dyDescent="0.2">
      <c r="C56" s="26"/>
      <c r="D56" s="26" t="s">
        <v>118</v>
      </c>
      <c r="E56" s="55">
        <f>D55/C55-1</f>
        <v>0.12208637309582948</v>
      </c>
      <c r="F56" s="26"/>
      <c r="G56" s="26"/>
      <c r="I56" s="59" t="s">
        <v>116</v>
      </c>
      <c r="J56" s="60" t="s">
        <v>154</v>
      </c>
      <c r="K56" s="99" t="s">
        <v>172</v>
      </c>
      <c r="O56" s="65"/>
    </row>
    <row r="57" spans="2:15" x14ac:dyDescent="0.2">
      <c r="D57" s="26" t="s">
        <v>157</v>
      </c>
      <c r="E57" s="55">
        <f>SUMPRODUCT(D5:D54,H5:H54)/SUMPRODUCT(C5:C54,H5:H54)-1</f>
        <v>9.9947038632009155E-2</v>
      </c>
      <c r="H57" s="75">
        <v>43251</v>
      </c>
      <c r="I57" s="54">
        <v>10736.15</v>
      </c>
      <c r="J57" s="54">
        <f>I55</f>
        <v>11565451.809000002</v>
      </c>
      <c r="K57" s="100">
        <f>I57/D1</f>
        <v>459.72977548008623</v>
      </c>
    </row>
    <row r="58" spans="2:15" x14ac:dyDescent="0.2">
      <c r="B58" s="9" t="s">
        <v>65</v>
      </c>
      <c r="H58" s="75">
        <v>43151</v>
      </c>
      <c r="I58" s="54">
        <v>10360.4</v>
      </c>
      <c r="J58" s="54">
        <f>'31122017'!I54</f>
        <v>11220832.850990001</v>
      </c>
    </row>
    <row r="59" spans="2:15" x14ac:dyDescent="0.2">
      <c r="B59" t="s">
        <v>138</v>
      </c>
      <c r="I59" s="87">
        <f>I57/I58-1</f>
        <v>3.6267904714103683E-2</v>
      </c>
      <c r="J59" s="87">
        <f>J57/J58-1</f>
        <v>3.0712422383120774E-2</v>
      </c>
      <c r="K59" s="76"/>
    </row>
    <row r="60" spans="2:15" x14ac:dyDescent="0.2">
      <c r="B60" t="s">
        <v>109</v>
      </c>
      <c r="I60" s="59"/>
      <c r="J60" s="60"/>
    </row>
    <row r="61" spans="2:15" x14ac:dyDescent="0.2">
      <c r="B61" t="s">
        <v>139</v>
      </c>
      <c r="H61" s="23"/>
      <c r="I61" s="85"/>
      <c r="J61" s="85"/>
    </row>
    <row r="62" spans="2:15" x14ac:dyDescent="0.2">
      <c r="B62" t="s">
        <v>156</v>
      </c>
      <c r="H62" s="23"/>
      <c r="I62" s="85"/>
      <c r="J62" s="46"/>
    </row>
    <row r="63" spans="2:15" ht="39" customHeight="1" x14ac:dyDescent="0.2">
      <c r="B63" s="93" t="s">
        <v>158</v>
      </c>
      <c r="C63" s="93"/>
      <c r="D63" s="93"/>
      <c r="E63" s="93"/>
      <c r="F63" s="93"/>
      <c r="G63" s="93"/>
      <c r="H63" s="88"/>
      <c r="I63" s="85"/>
      <c r="J63" s="85"/>
    </row>
    <row r="64" spans="2:15" ht="27" customHeight="1" x14ac:dyDescent="0.2">
      <c r="B64" s="93" t="s">
        <v>155</v>
      </c>
      <c r="C64" s="93"/>
      <c r="D64" s="93"/>
      <c r="E64" s="93"/>
      <c r="F64" s="93"/>
      <c r="G64" s="93"/>
      <c r="H64" s="88"/>
    </row>
    <row r="65" spans="2:2" x14ac:dyDescent="0.2">
      <c r="B65" t="s">
        <v>170</v>
      </c>
    </row>
  </sheetData>
  <mergeCells count="2">
    <mergeCell ref="B63:G63"/>
    <mergeCell ref="B64:G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31032016</vt:lpstr>
      <vt:lpstr>30062016</vt:lpstr>
      <vt:lpstr>30092016</vt:lpstr>
      <vt:lpstr>31122016</vt:lpstr>
      <vt:lpstr>31032017</vt:lpstr>
      <vt:lpstr>30062017</vt:lpstr>
      <vt:lpstr>30092017</vt:lpstr>
      <vt:lpstr>31122017</vt:lpstr>
      <vt:lpstr>31032018</vt:lpstr>
      <vt:lpstr>31032017_withunchanged</vt:lpstr>
      <vt:lpstr>'30062017'!Print_Area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cp:lastPrinted>2017-09-05T05:53:10Z</cp:lastPrinted>
  <dcterms:created xsi:type="dcterms:W3CDTF">2016-06-01T07:01:51Z</dcterms:created>
  <dcterms:modified xsi:type="dcterms:W3CDTF">2018-05-31T16:00:13Z</dcterms:modified>
</cp:coreProperties>
</file>