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airChem" sheetId="1" r:id="rId1"/>
  </sheets>
  <calcPr calcId="125725"/>
</workbook>
</file>

<file path=xl/calcChain.xml><?xml version="1.0" encoding="utf-8"?>
<calcChain xmlns="http://schemas.openxmlformats.org/spreadsheetml/2006/main">
  <c r="D46" i="1"/>
  <c r="C54"/>
  <c r="C53"/>
  <c r="C52"/>
  <c r="C51"/>
  <c r="D48"/>
  <c r="C45"/>
  <c r="D47" s="1"/>
  <c r="C35"/>
  <c r="E35" s="1"/>
  <c r="C34"/>
  <c r="E33"/>
  <c r="C33"/>
  <c r="E32"/>
  <c r="E34" s="1"/>
  <c r="D32"/>
  <c r="D35" s="1"/>
  <c r="G7"/>
  <c r="C7"/>
  <c r="C6"/>
  <c r="C8" l="1"/>
  <c r="C12"/>
  <c r="D33"/>
  <c r="D34"/>
  <c r="G6" l="1"/>
  <c r="C13"/>
  <c r="C10"/>
  <c r="C9"/>
  <c r="D55" s="1"/>
  <c r="C11" l="1"/>
  <c r="C14"/>
  <c r="D23"/>
  <c r="D21"/>
  <c r="D19"/>
  <c r="D20"/>
  <c r="D22"/>
  <c r="C43" l="1"/>
  <c r="D54" s="1"/>
  <c r="C41"/>
  <c r="D52" s="1"/>
  <c r="C55"/>
  <c r="C42"/>
  <c r="D53" s="1"/>
  <c r="C39"/>
  <c r="C40"/>
  <c r="D43" s="1"/>
  <c r="E22"/>
  <c r="E20"/>
  <c r="E23"/>
  <c r="E21"/>
  <c r="E19"/>
  <c r="D42" l="1"/>
  <c r="D41"/>
  <c r="D51"/>
</calcChain>
</file>

<file path=xl/sharedStrings.xml><?xml version="1.0" encoding="utf-8"?>
<sst xmlns="http://schemas.openxmlformats.org/spreadsheetml/2006/main" count="73" uniqueCount="62">
  <si>
    <t>Adi Finechem / Privi Organics merger analysis</t>
  </si>
  <si>
    <t>Adi Pre merger shares o/s</t>
  </si>
  <si>
    <t>Privi Shares O/S Pre merger</t>
  </si>
  <si>
    <t>37.2% public stake</t>
  </si>
  <si>
    <t>Implied swap ratio</t>
  </si>
  <si>
    <t>Eq shares issued to Privi</t>
  </si>
  <si>
    <t>Announced swap ratio</t>
  </si>
  <si>
    <t>Pref shares issued to Privi</t>
  </si>
  <si>
    <t>Based on 725 cr valuation of Privi and 287/share valn of Adi</t>
  </si>
  <si>
    <t>Pref shares issued to fairfax</t>
  </si>
  <si>
    <t>Pref shares issued to public</t>
  </si>
  <si>
    <t>Post merger shares o/s</t>
  </si>
  <si>
    <t>Assuming full conversion of pref shares</t>
  </si>
  <si>
    <t>Issuance to privi</t>
  </si>
  <si>
    <t>1.35 swap ratio</t>
  </si>
  <si>
    <t>Privi mkt cap at 287/sh</t>
  </si>
  <si>
    <t>Privi mkt cap at 530/sh</t>
  </si>
  <si>
    <t>Adi market cap on 3/11/16</t>
  </si>
  <si>
    <t>Privi Pre merger</t>
  </si>
  <si>
    <t>FY16</t>
  </si>
  <si>
    <t>INR cr</t>
  </si>
  <si>
    <t>EV multiple at 287/sh</t>
  </si>
  <si>
    <t>EV multiple at 530/sh</t>
  </si>
  <si>
    <t>Privi sales</t>
  </si>
  <si>
    <t>Privi Ebitda</t>
  </si>
  <si>
    <t>Privi PAT</t>
  </si>
  <si>
    <t>Privi Net debt</t>
  </si>
  <si>
    <t>Privi CFO</t>
  </si>
  <si>
    <t>Post merger consol</t>
  </si>
  <si>
    <t>Adi Pre Merger - INR Cr</t>
  </si>
  <si>
    <t>Sales</t>
  </si>
  <si>
    <t>Ebitda</t>
  </si>
  <si>
    <t>PAT</t>
  </si>
  <si>
    <t>Net debt</t>
  </si>
  <si>
    <t>Adi Pre merger</t>
  </si>
  <si>
    <t>INR/Share</t>
  </si>
  <si>
    <t>Multiple at 406 cr mcap</t>
  </si>
  <si>
    <t>Multiple at 750 cr mcap</t>
  </si>
  <si>
    <t>EV/share</t>
  </si>
  <si>
    <t>Sales/share</t>
  </si>
  <si>
    <t>Ev/Sales</t>
  </si>
  <si>
    <t>Ebitda/share</t>
  </si>
  <si>
    <t>EV/Ebitda</t>
  </si>
  <si>
    <t>EPS</t>
  </si>
  <si>
    <t>P/E</t>
  </si>
  <si>
    <t xml:space="preserve"> Net Debt - INR Cr</t>
  </si>
  <si>
    <t>Per share</t>
  </si>
  <si>
    <t>Fairchem Post merger</t>
  </si>
  <si>
    <t>INR</t>
  </si>
  <si>
    <t>Multiple at 530/sh</t>
  </si>
  <si>
    <t>Mcap/share</t>
  </si>
  <si>
    <t>Ev/sales</t>
  </si>
  <si>
    <t>Ev/ebitda</t>
  </si>
  <si>
    <t>Aggregate</t>
  </si>
  <si>
    <t>EV</t>
  </si>
  <si>
    <t>Post/Pre merger ratio</t>
  </si>
  <si>
    <t>Change in EV</t>
  </si>
  <si>
    <t>Change in Sales</t>
  </si>
  <si>
    <t>Change in Ebitda</t>
  </si>
  <si>
    <t>Change in PAT</t>
  </si>
  <si>
    <t>Change in Shares O/S</t>
  </si>
  <si>
    <t>For minority holders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</si>
</sst>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 * #,##0_ ;_ * \-#,##0_ ;_ * &quot;-&quot;??_ ;_ @_ "/>
    <numFmt numFmtId="165" formatCode="0.000"/>
    <numFmt numFmtId="166" formatCode="0.0000"/>
    <numFmt numFmtId="167" formatCode="0.0"/>
    <numFmt numFmtId="168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4">
    <xf numFmtId="0" fontId="0" fillId="0" borderId="0" xfId="0"/>
    <xf numFmtId="15" fontId="2" fillId="0" borderId="0" xfId="0" applyNumberFormat="1" applyFont="1"/>
    <xf numFmtId="0" fontId="2" fillId="0" borderId="0" xfId="0" applyFont="1"/>
    <xf numFmtId="164" fontId="0" fillId="0" borderId="0" xfId="1" applyNumberFormat="1" applyFont="1"/>
    <xf numFmtId="165" fontId="0" fillId="2" borderId="0" xfId="0" applyNumberFormat="1" applyFill="1"/>
    <xf numFmtId="43" fontId="0" fillId="0" borderId="0" xfId="0" applyNumberFormat="1"/>
    <xf numFmtId="43" fontId="0" fillId="2" borderId="0" xfId="0" applyNumberFormat="1" applyFill="1"/>
    <xf numFmtId="43" fontId="3" fillId="0" borderId="0" xfId="0" applyNumberFormat="1" applyFont="1" applyAlignment="1">
      <alignment horizontal="center" wrapText="1"/>
    </xf>
    <xf numFmtId="164" fontId="0" fillId="0" borderId="0" xfId="0" applyNumberFormat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167" fontId="0" fillId="3" borderId="0" xfId="0" applyNumberFormat="1" applyFill="1"/>
    <xf numFmtId="2" fontId="0" fillId="3" borderId="0" xfId="0" applyNumberFormat="1" applyFill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5"/>
  <sheetViews>
    <sheetView tabSelected="1" topLeftCell="A31" workbookViewId="0">
      <selection activeCell="E55" sqref="E55"/>
    </sheetView>
  </sheetViews>
  <sheetFormatPr defaultRowHeight="15"/>
  <cols>
    <col min="1" max="1" width="10" bestFit="1" customWidth="1"/>
    <col min="2" max="2" width="26.5703125" customWidth="1"/>
    <col min="3" max="3" width="13.28515625" customWidth="1"/>
    <col min="4" max="4" width="21.7109375" bestFit="1" customWidth="1"/>
    <col min="5" max="5" width="25.85546875" bestFit="1" customWidth="1"/>
    <col min="6" max="6" width="20" bestFit="1" customWidth="1"/>
    <col min="7" max="7" width="13" customWidth="1"/>
    <col min="8" max="8" width="12.5703125" bestFit="1" customWidth="1"/>
  </cols>
  <sheetData>
    <row r="2" spans="1:7">
      <c r="A2" s="1">
        <v>42677</v>
      </c>
      <c r="B2" s="2" t="s">
        <v>0</v>
      </c>
    </row>
    <row r="5" spans="1:7">
      <c r="B5" t="s">
        <v>1</v>
      </c>
      <c r="C5" s="3">
        <v>13794000</v>
      </c>
      <c r="F5" t="s">
        <v>2</v>
      </c>
      <c r="G5" s="3">
        <v>14845001</v>
      </c>
    </row>
    <row r="6" spans="1:7">
      <c r="B6" t="s">
        <v>3</v>
      </c>
      <c r="C6" s="3">
        <f>13794000*0.372</f>
        <v>5131368</v>
      </c>
      <c r="F6" t="s">
        <v>4</v>
      </c>
      <c r="G6" s="4">
        <f>C12/G5</f>
        <v>1.7016721010535363</v>
      </c>
    </row>
    <row r="7" spans="1:7">
      <c r="B7" t="s">
        <v>5</v>
      </c>
      <c r="C7" s="3">
        <f>725*10^7/287/2</f>
        <v>12630662.020905923</v>
      </c>
      <c r="D7" s="5"/>
      <c r="F7" t="s">
        <v>6</v>
      </c>
      <c r="G7" s="6">
        <f>54/40</f>
        <v>1.35</v>
      </c>
    </row>
    <row r="8" spans="1:7">
      <c r="B8" t="s">
        <v>7</v>
      </c>
      <c r="C8" s="3">
        <f>C7</f>
        <v>12630662.020905923</v>
      </c>
      <c r="D8" s="7" t="s">
        <v>8</v>
      </c>
      <c r="E8" s="5"/>
    </row>
    <row r="9" spans="1:7">
      <c r="B9" t="s">
        <v>9</v>
      </c>
      <c r="C9" s="8">
        <f>C8/0.351*0.649*0.508</f>
        <v>11863898.071215147</v>
      </c>
      <c r="D9" s="7"/>
      <c r="E9" s="5"/>
    </row>
    <row r="10" spans="1:7">
      <c r="B10" t="s">
        <v>10</v>
      </c>
      <c r="C10" s="8">
        <f>C8/0.351*0.649*0.141</f>
        <v>3292932.3386640465</v>
      </c>
      <c r="E10" s="5"/>
    </row>
    <row r="11" spans="1:7">
      <c r="B11" t="s">
        <v>11</v>
      </c>
      <c r="C11" s="3">
        <f>C5+C7+C8+C9</f>
        <v>50919222.113026991</v>
      </c>
      <c r="D11" s="9" t="s">
        <v>12</v>
      </c>
    </row>
    <row r="12" spans="1:7">
      <c r="B12" t="s">
        <v>13</v>
      </c>
      <c r="C12" s="8">
        <f>C7+C8</f>
        <v>25261324.041811846</v>
      </c>
      <c r="D12" t="s">
        <v>14</v>
      </c>
    </row>
    <row r="13" spans="1:7">
      <c r="B13" t="s">
        <v>15</v>
      </c>
      <c r="C13" s="8">
        <f>C12*287/10^7-C22</f>
        <v>550</v>
      </c>
    </row>
    <row r="14" spans="1:7">
      <c r="B14" t="s">
        <v>16</v>
      </c>
      <c r="C14" s="8">
        <f>(C13*530/287)-C22</f>
        <v>840.67944250871085</v>
      </c>
    </row>
    <row r="15" spans="1:7">
      <c r="B15" t="s">
        <v>17</v>
      </c>
      <c r="C15">
        <v>720</v>
      </c>
    </row>
    <row r="17" spans="2:7">
      <c r="B17" s="2" t="s">
        <v>18</v>
      </c>
    </row>
    <row r="18" spans="2:7">
      <c r="B18" t="s">
        <v>19</v>
      </c>
      <c r="C18" t="s">
        <v>20</v>
      </c>
      <c r="D18" t="s">
        <v>21</v>
      </c>
      <c r="E18" t="s">
        <v>22</v>
      </c>
    </row>
    <row r="19" spans="2:7">
      <c r="B19" t="s">
        <v>23</v>
      </c>
      <c r="C19">
        <v>627</v>
      </c>
      <c r="D19" s="10">
        <f>($C$13+$C$22)/C19</f>
        <v>1.1562998405103668</v>
      </c>
      <c r="E19" s="10">
        <f>($C$22+$C$14)/C19</f>
        <v>1.6199034170792836</v>
      </c>
      <c r="G19" s="9"/>
    </row>
    <row r="20" spans="2:7">
      <c r="B20" t="s">
        <v>24</v>
      </c>
      <c r="C20">
        <v>85.5</v>
      </c>
      <c r="D20" s="10">
        <f t="shared" ref="D20:D23" si="0">($C$13+$C$22)/C20</f>
        <v>8.4795321637426895</v>
      </c>
      <c r="E20" s="10">
        <f t="shared" ref="E20:E23" si="1">($C$22+$C$14)/C20</f>
        <v>11.879291725248081</v>
      </c>
      <c r="G20" s="9"/>
    </row>
    <row r="21" spans="2:7">
      <c r="B21" t="s">
        <v>25</v>
      </c>
      <c r="C21">
        <v>17</v>
      </c>
      <c r="D21" s="10">
        <f t="shared" si="0"/>
        <v>42.647058823529413</v>
      </c>
      <c r="E21" s="10">
        <f t="shared" si="1"/>
        <v>59.74584955933593</v>
      </c>
      <c r="G21" s="9"/>
    </row>
    <row r="22" spans="2:7">
      <c r="B22" t="s">
        <v>26</v>
      </c>
      <c r="C22">
        <v>175</v>
      </c>
      <c r="D22" s="10">
        <f t="shared" si="0"/>
        <v>4.1428571428571432</v>
      </c>
      <c r="E22" s="10">
        <f t="shared" si="1"/>
        <v>5.8038825286212052</v>
      </c>
    </row>
    <row r="23" spans="2:7">
      <c r="B23" t="s">
        <v>27</v>
      </c>
      <c r="C23">
        <v>43.5</v>
      </c>
      <c r="D23" s="10">
        <f t="shared" si="0"/>
        <v>16.666666666666668</v>
      </c>
      <c r="E23" s="10">
        <f t="shared" si="1"/>
        <v>23.348952701349674</v>
      </c>
    </row>
    <row r="25" spans="2:7">
      <c r="B25" s="2" t="s">
        <v>28</v>
      </c>
      <c r="C25" t="s">
        <v>20</v>
      </c>
      <c r="E25" t="s">
        <v>29</v>
      </c>
    </row>
    <row r="26" spans="2:7">
      <c r="B26" t="s">
        <v>30</v>
      </c>
      <c r="C26">
        <v>780</v>
      </c>
      <c r="E26">
        <v>152.5</v>
      </c>
    </row>
    <row r="27" spans="2:7">
      <c r="B27" t="s">
        <v>31</v>
      </c>
      <c r="C27">
        <v>108.8</v>
      </c>
      <c r="E27">
        <v>23.3</v>
      </c>
    </row>
    <row r="28" spans="2:7">
      <c r="B28" t="s">
        <v>32</v>
      </c>
      <c r="C28">
        <v>27.6</v>
      </c>
      <c r="E28">
        <v>10.6</v>
      </c>
    </row>
    <row r="29" spans="2:7">
      <c r="B29" t="s">
        <v>33</v>
      </c>
      <c r="C29">
        <v>125</v>
      </c>
      <c r="E29">
        <v>34</v>
      </c>
    </row>
    <row r="31" spans="2:7">
      <c r="B31" s="2" t="s">
        <v>34</v>
      </c>
      <c r="C31" t="s">
        <v>35</v>
      </c>
      <c r="D31" t="s">
        <v>36</v>
      </c>
      <c r="E31" t="s">
        <v>37</v>
      </c>
    </row>
    <row r="32" spans="2:7">
      <c r="B32" t="s">
        <v>38</v>
      </c>
      <c r="C32" s="11"/>
      <c r="D32" s="11">
        <f>440*10^7/C5</f>
        <v>318.97926634768743</v>
      </c>
      <c r="E32" s="11">
        <f>(C15+C36)*10^7/C5</f>
        <v>546.61447005944615</v>
      </c>
    </row>
    <row r="33" spans="1:6">
      <c r="B33" t="s">
        <v>39</v>
      </c>
      <c r="C33" s="11">
        <f>152.5*10^7/C5</f>
        <v>110.5553139045962</v>
      </c>
      <c r="D33" s="12">
        <f>$D$32/C33</f>
        <v>2.8852459016393444</v>
      </c>
      <c r="E33" s="12">
        <f>$E$32/C33</f>
        <v>4.944262295081967</v>
      </c>
      <c r="F33" t="s">
        <v>40</v>
      </c>
    </row>
    <row r="34" spans="1:6">
      <c r="B34" t="s">
        <v>41</v>
      </c>
      <c r="C34" s="11">
        <f>23.3*10^7/C5</f>
        <v>16.891402058866174</v>
      </c>
      <c r="D34" s="12">
        <f t="shared" ref="D34:D35" si="2">$D$32/C34</f>
        <v>18.884120171673821</v>
      </c>
      <c r="E34" s="12">
        <f>$E$32/C34</f>
        <v>32.360515021459229</v>
      </c>
      <c r="F34" t="s">
        <v>42</v>
      </c>
    </row>
    <row r="35" spans="1:6">
      <c r="B35" t="s">
        <v>43</v>
      </c>
      <c r="C35" s="11">
        <f>10.6*10^7/C5</f>
        <v>7.684500507467015</v>
      </c>
      <c r="D35" s="12">
        <f t="shared" si="2"/>
        <v>41.509433962264154</v>
      </c>
      <c r="E35" s="12">
        <f>530/C35</f>
        <v>68.97</v>
      </c>
      <c r="F35" t="s">
        <v>44</v>
      </c>
    </row>
    <row r="36" spans="1:6">
      <c r="B36" t="s">
        <v>45</v>
      </c>
      <c r="C36">
        <v>34</v>
      </c>
    </row>
    <row r="38" spans="1:6">
      <c r="A38" s="2" t="s">
        <v>46</v>
      </c>
      <c r="B38" s="2" t="s">
        <v>47</v>
      </c>
      <c r="C38" t="s">
        <v>48</v>
      </c>
      <c r="D38" t="s">
        <v>49</v>
      </c>
    </row>
    <row r="39" spans="1:6">
      <c r="B39" t="s">
        <v>38</v>
      </c>
      <c r="C39" s="11">
        <f>(C15+C29)*10^7/$C$11</f>
        <v>165.94911802154539</v>
      </c>
      <c r="D39" s="11"/>
    </row>
    <row r="40" spans="1:6">
      <c r="B40" t="s">
        <v>50</v>
      </c>
      <c r="C40" s="11">
        <f>(C15*10^7)/$C$11</f>
        <v>141.40043192368364</v>
      </c>
      <c r="D40" s="11"/>
    </row>
    <row r="41" spans="1:6">
      <c r="B41" t="s">
        <v>39</v>
      </c>
      <c r="C41" s="11">
        <f>C26*10^7/$C$11</f>
        <v>153.18380125065727</v>
      </c>
      <c r="D41" s="12">
        <f>$C$39/C41</f>
        <v>1.0833333333333335</v>
      </c>
      <c r="E41" t="s">
        <v>51</v>
      </c>
    </row>
    <row r="42" spans="1:6">
      <c r="B42" t="s">
        <v>41</v>
      </c>
      <c r="C42" s="11">
        <f>C27*10^7/$C$11</f>
        <v>21.367176379578861</v>
      </c>
      <c r="D42" s="12">
        <f>$C$39/C42</f>
        <v>7.7665441176470589</v>
      </c>
      <c r="E42" t="s">
        <v>52</v>
      </c>
    </row>
    <row r="43" spans="1:6">
      <c r="B43" t="s">
        <v>43</v>
      </c>
      <c r="C43" s="11">
        <f>C28*10^7/$C$11</f>
        <v>5.4203498904078726</v>
      </c>
      <c r="D43" s="12">
        <f>C40/C43</f>
        <v>26.086956521739133</v>
      </c>
      <c r="E43" t="s">
        <v>44</v>
      </c>
    </row>
    <row r="45" spans="1:6">
      <c r="A45" s="2" t="s">
        <v>53</v>
      </c>
      <c r="B45" t="s">
        <v>54</v>
      </c>
      <c r="C45">
        <f>C15+C29</f>
        <v>845</v>
      </c>
    </row>
    <row r="46" spans="1:6">
      <c r="B46" t="s">
        <v>30</v>
      </c>
      <c r="C46">
        <v>780</v>
      </c>
      <c r="D46" s="10">
        <f>C45/C46</f>
        <v>1.0833333333333333</v>
      </c>
    </row>
    <row r="47" spans="1:6">
      <c r="B47" t="s">
        <v>31</v>
      </c>
      <c r="C47">
        <v>108.8</v>
      </c>
      <c r="D47" s="10">
        <f>C45/C47</f>
        <v>7.7665441176470589</v>
      </c>
    </row>
    <row r="48" spans="1:6">
      <c r="B48" t="s">
        <v>32</v>
      </c>
      <c r="C48">
        <v>27.6</v>
      </c>
      <c r="D48" s="10">
        <f>C45/C48</f>
        <v>30.615942028985504</v>
      </c>
    </row>
    <row r="50" spans="2:5">
      <c r="B50" t="s">
        <v>55</v>
      </c>
      <c r="C50" s="2" t="s">
        <v>53</v>
      </c>
      <c r="D50" s="2" t="s">
        <v>46</v>
      </c>
    </row>
    <row r="51" spans="2:5">
      <c r="B51" t="s">
        <v>56</v>
      </c>
      <c r="C51" s="13">
        <f>(750+125)/(750+34)</f>
        <v>1.1160714285714286</v>
      </c>
      <c r="D51" s="13">
        <f>C39/E32</f>
        <v>0.30359444747867337</v>
      </c>
    </row>
    <row r="52" spans="2:5">
      <c r="B52" t="s">
        <v>57</v>
      </c>
      <c r="C52" s="13">
        <f>C26/E26</f>
        <v>5.1147540983606561</v>
      </c>
      <c r="D52" s="13">
        <f>C41/C33</f>
        <v>1.3855851504600434</v>
      </c>
    </row>
    <row r="53" spans="2:5">
      <c r="B53" t="s">
        <v>58</v>
      </c>
      <c r="C53" s="13">
        <f>C27/E27</f>
        <v>4.6695278969957075</v>
      </c>
      <c r="D53" s="13">
        <f>C42/C34</f>
        <v>1.2649735235189306</v>
      </c>
    </row>
    <row r="54" spans="2:5">
      <c r="B54" t="s">
        <v>59</v>
      </c>
      <c r="C54" s="13">
        <f>C28/E28</f>
        <v>2.6037735849056607</v>
      </c>
      <c r="D54" s="13">
        <f>C43/C35</f>
        <v>0.70536138102156787</v>
      </c>
    </row>
    <row r="55" spans="2:5">
      <c r="B55" t="s">
        <v>60</v>
      </c>
      <c r="C55" s="13">
        <f>C11/C5</f>
        <v>3.6914036619564299</v>
      </c>
      <c r="D55" s="13">
        <f>(C9*0.141/0.649)/C5</f>
        <v>0.18685795906008301</v>
      </c>
      <c r="E55" t="s">
        <v>61</v>
      </c>
    </row>
  </sheetData>
  <mergeCells count="1">
    <mergeCell ref="D8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FairChem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rohanshah7@live.com</dc:creator>
  <cp:lastModifiedBy>rohanshah7@live.com</cp:lastModifiedBy>
  <dcterms:created xsi:type="dcterms:W3CDTF">2016-11-03T08:53:58Z</dcterms:created>
  <dcterms:modified xsi:type="dcterms:W3CDTF">2016-11-03T09:03:17Z</dcterms:modified>
</cp:coreProperties>
</file>