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vek\Desktop\"/>
    </mc:Choice>
  </mc:AlternateContent>
  <bookViews>
    <workbookView xWindow="0" yWindow="0" windowWidth="20490" windowHeight="7755"/>
  </bookViews>
  <sheets>
    <sheet name="Poddar_Calc"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4" i="1"/>
  <c r="G25" i="1"/>
  <c r="G26" i="1"/>
  <c r="G27" i="1"/>
  <c r="G22" i="1"/>
  <c r="C86" i="1" l="1"/>
  <c r="C61" i="1"/>
  <c r="D61" i="1"/>
  <c r="C62" i="1"/>
  <c r="D62" i="1"/>
  <c r="C63" i="1"/>
  <c r="C64" i="1"/>
  <c r="D64" i="1"/>
  <c r="C65" i="1"/>
  <c r="D65" i="1"/>
  <c r="H65" i="1" s="1"/>
  <c r="I65" i="1" s="1"/>
  <c r="C66" i="1"/>
  <c r="D66" i="1"/>
  <c r="H66" i="1" s="1"/>
  <c r="I66" i="1" s="1"/>
  <c r="C67" i="1"/>
  <c r="C68" i="1"/>
  <c r="C69" i="1"/>
  <c r="D69" i="1"/>
  <c r="H69" i="1" s="1"/>
  <c r="I69" i="1" s="1"/>
  <c r="C70" i="1"/>
  <c r="D60" i="1"/>
  <c r="C60" i="1"/>
  <c r="H51" i="1"/>
  <c r="I11" i="1"/>
  <c r="H11" i="1"/>
  <c r="I12" i="1" s="1"/>
  <c r="O28" i="1"/>
  <c r="N28" i="1"/>
  <c r="E23" i="1"/>
  <c r="E24" i="1"/>
  <c r="E25" i="1"/>
  <c r="E26" i="1"/>
  <c r="E27" i="1"/>
  <c r="E22" i="1"/>
  <c r="D22" i="1"/>
  <c r="D28" i="1" s="1"/>
  <c r="D23" i="1"/>
  <c r="H23" i="1" s="1"/>
  <c r="I23" i="1" s="1"/>
  <c r="D24" i="1"/>
  <c r="D25" i="1"/>
  <c r="H25" i="1" s="1"/>
  <c r="I25" i="1" s="1"/>
  <c r="D26" i="1"/>
  <c r="D27" i="1"/>
  <c r="H27" i="1" s="1"/>
  <c r="I27" i="1" s="1"/>
  <c r="C23" i="1"/>
  <c r="C24" i="1"/>
  <c r="H24" i="1" s="1"/>
  <c r="I24" i="1" s="1"/>
  <c r="C25" i="1"/>
  <c r="C26" i="1"/>
  <c r="H26" i="1" s="1"/>
  <c r="I26" i="1" s="1"/>
  <c r="C27" i="1"/>
  <c r="C22" i="1"/>
  <c r="H22" i="1" s="1"/>
  <c r="I47" i="1" l="1"/>
  <c r="D67" i="1" s="1"/>
  <c r="H67" i="1" s="1"/>
  <c r="I67" i="1" s="1"/>
  <c r="I43" i="1"/>
  <c r="I50" i="1"/>
  <c r="D70" i="1" s="1"/>
  <c r="H70" i="1" s="1"/>
  <c r="I70" i="1" s="1"/>
  <c r="I48" i="1"/>
  <c r="D68" i="1" s="1"/>
  <c r="H68" i="1" s="1"/>
  <c r="I68" i="1" s="1"/>
  <c r="H60" i="1"/>
  <c r="I60" i="1" s="1"/>
  <c r="H62" i="1"/>
  <c r="H64" i="1"/>
  <c r="I64" i="1" s="1"/>
  <c r="H61" i="1"/>
  <c r="I61" i="1" s="1"/>
  <c r="H28" i="1"/>
  <c r="I28" i="1" s="1"/>
  <c r="I22" i="1"/>
  <c r="D63" i="1" l="1"/>
  <c r="I51" i="1"/>
  <c r="I62" i="1"/>
  <c r="H63" i="1" l="1"/>
  <c r="D71" i="1"/>
  <c r="I63" i="1" l="1"/>
  <c r="H71" i="1"/>
  <c r="H74" i="1" l="1"/>
  <c r="H79" i="1" s="1"/>
  <c r="I71" i="1"/>
  <c r="I74" i="1" s="1"/>
  <c r="H80" i="1" s="1"/>
</calcChain>
</file>

<file path=xl/comments1.xml><?xml version="1.0" encoding="utf-8"?>
<comments xmlns="http://schemas.openxmlformats.org/spreadsheetml/2006/main">
  <authors>
    <author>Vivek</author>
  </authors>
  <commentList>
    <comment ref="F22" authorId="0" shapeId="0">
      <text>
        <r>
          <rPr>
            <b/>
            <sz val="9"/>
            <color indexed="81"/>
            <rFont val="Tahoma"/>
            <charset val="1"/>
          </rPr>
          <t>Vivek:</t>
        </r>
        <r>
          <rPr>
            <sz val="9"/>
            <color indexed="81"/>
            <rFont val="Tahoma"/>
            <charset val="1"/>
          </rPr>
          <t xml:space="preserve">
From brochure</t>
        </r>
      </text>
    </comment>
    <comment ref="F24" authorId="0" shapeId="0">
      <text>
        <r>
          <rPr>
            <b/>
            <sz val="9"/>
            <color indexed="81"/>
            <rFont val="Tahoma"/>
            <charset val="1"/>
          </rPr>
          <t>Vivek:</t>
        </r>
        <r>
          <rPr>
            <sz val="9"/>
            <color indexed="81"/>
            <rFont val="Tahoma"/>
            <charset val="1"/>
          </rPr>
          <t xml:space="preserve">
From brochure</t>
        </r>
      </text>
    </comment>
    <comment ref="F25" authorId="0" shapeId="0">
      <text>
        <r>
          <rPr>
            <b/>
            <sz val="9"/>
            <color indexed="81"/>
            <rFont val="Tahoma"/>
            <charset val="1"/>
          </rPr>
          <t>Vivek:</t>
        </r>
        <r>
          <rPr>
            <sz val="9"/>
            <color indexed="81"/>
            <rFont val="Tahoma"/>
            <charset val="1"/>
          </rPr>
          <t xml:space="preserve">
From brochure</t>
        </r>
      </text>
    </comment>
    <comment ref="F26" authorId="0" shapeId="0">
      <text>
        <r>
          <rPr>
            <b/>
            <sz val="9"/>
            <color indexed="81"/>
            <rFont val="Tahoma"/>
            <charset val="1"/>
          </rPr>
          <t>Vivek:</t>
        </r>
        <r>
          <rPr>
            <sz val="9"/>
            <color indexed="81"/>
            <rFont val="Tahoma"/>
            <charset val="1"/>
          </rPr>
          <t xml:space="preserve">
From brochure</t>
        </r>
      </text>
    </comment>
    <comment ref="F27" authorId="0" shapeId="0">
      <text>
        <r>
          <rPr>
            <b/>
            <sz val="9"/>
            <color indexed="81"/>
            <rFont val="Tahoma"/>
            <charset val="1"/>
          </rPr>
          <t>Vivek:</t>
        </r>
        <r>
          <rPr>
            <sz val="9"/>
            <color indexed="81"/>
            <rFont val="Tahoma"/>
            <charset val="1"/>
          </rPr>
          <t xml:space="preserve">
Payment schedule brochure</t>
        </r>
      </text>
    </comment>
    <comment ref="G60" authorId="0" shapeId="0">
      <text>
        <r>
          <rPr>
            <b/>
            <sz val="9"/>
            <color indexed="81"/>
            <rFont val="Tahoma"/>
            <charset val="1"/>
          </rPr>
          <t>Vivek:</t>
        </r>
        <r>
          <rPr>
            <sz val="9"/>
            <color indexed="81"/>
            <rFont val="Tahoma"/>
            <charset val="1"/>
          </rPr>
          <t xml:space="preserve">
Payment schedule</t>
        </r>
      </text>
    </comment>
    <comment ref="G70" authorId="0" shapeId="0">
      <text>
        <r>
          <rPr>
            <b/>
            <sz val="9"/>
            <color indexed="81"/>
            <rFont val="Tahoma"/>
            <charset val="1"/>
          </rPr>
          <t>Vivek:</t>
        </r>
        <r>
          <rPr>
            <sz val="9"/>
            <color indexed="81"/>
            <rFont val="Tahoma"/>
            <charset val="1"/>
          </rPr>
          <t xml:space="preserve">
from price schedule</t>
        </r>
      </text>
    </comment>
  </commentList>
</comments>
</file>

<file path=xl/sharedStrings.xml><?xml version="1.0" encoding="utf-8"?>
<sst xmlns="http://schemas.openxmlformats.org/spreadsheetml/2006/main" count="214" uniqueCount="123">
  <si>
    <t>Projects</t>
  </si>
  <si>
    <t>Location</t>
  </si>
  <si>
    <t>Launch date</t>
  </si>
  <si>
    <t>Year of completion</t>
  </si>
  <si>
    <t>Economic interest</t>
  </si>
  <si>
    <t>Dev. Entity</t>
  </si>
  <si>
    <t>Land area (acres)</t>
  </si>
  <si>
    <t>Saleable area (sq. ft)</t>
  </si>
  <si>
    <t>No. of units</t>
  </si>
  <si>
    <t>% Area Sold</t>
  </si>
  <si>
    <t>Approval status</t>
  </si>
  <si>
    <t>Current status</t>
  </si>
  <si>
    <t>Samruddhi complex</t>
  </si>
  <si>
    <t>Poddar Evergreens-1</t>
  </si>
  <si>
    <t>Poddar Evergreens-2</t>
  </si>
  <si>
    <t>Poddar Evergreens-3</t>
  </si>
  <si>
    <t>Poddar Evergreens-4</t>
  </si>
  <si>
    <t>Poddar Navjeevan-1</t>
  </si>
  <si>
    <t>Bhivpuri</t>
  </si>
  <si>
    <t>Badlapur</t>
  </si>
  <si>
    <t>Atgaon</t>
  </si>
  <si>
    <t>Apr-10</t>
  </si>
  <si>
    <t>Apr-11</t>
  </si>
  <si>
    <t>Mar-12</t>
  </si>
  <si>
    <t>Aug-13</t>
  </si>
  <si>
    <t>Sep-14</t>
  </si>
  <si>
    <t>Feb-13</t>
  </si>
  <si>
    <t>Apr-14</t>
  </si>
  <si>
    <t>Dec-13</t>
  </si>
  <si>
    <t>Mar-16</t>
  </si>
  <si>
    <t>PHDL</t>
  </si>
  <si>
    <t>PHPL</t>
  </si>
  <si>
    <t xml:space="preserve">Carpet area (sq. ft) </t>
  </si>
  <si>
    <t>OC</t>
  </si>
  <si>
    <t>NA</t>
  </si>
  <si>
    <t>Handed over</t>
  </si>
  <si>
    <t>Under construction</t>
  </si>
  <si>
    <t>OC of 24 building received out of 36</t>
  </si>
  <si>
    <t>Projects done in last 5-6 years</t>
  </si>
  <si>
    <t>Below I am trying to build revenue and net profit scenario on 5 year basis to avoid any fluctuation and remove any accounting ambiguity</t>
  </si>
  <si>
    <t>Per square feet pricing for each project is from their price brochure; They charge on saleable area for considering agreement price</t>
  </si>
  <si>
    <t>Observing net profit margin profile over 4-5 years it is in the range of 12%-18%; Hence I am assuming 15% net profit margin over a cycle to see if projected net profit number matches actual numbers</t>
  </si>
  <si>
    <t>Projection of revenue and net profit from data and 15% net profit margin assumption</t>
  </si>
  <si>
    <t>Net profit margin</t>
  </si>
  <si>
    <t>Per sq. ft price</t>
  </si>
  <si>
    <t>Revenue (Cr)</t>
  </si>
  <si>
    <t>Net profit (Cr)</t>
  </si>
  <si>
    <t>Total</t>
  </si>
  <si>
    <t>Actual numbers</t>
  </si>
  <si>
    <t>Year</t>
  </si>
  <si>
    <t>2010-11</t>
  </si>
  <si>
    <t>2011-12</t>
  </si>
  <si>
    <t>2012-13</t>
  </si>
  <si>
    <t>2013-14</t>
  </si>
  <si>
    <t>2014-15</t>
  </si>
  <si>
    <t>2015-16</t>
  </si>
  <si>
    <t>Projecting revenue and net profit on above assumption since the methodology is matching the net profits over the cycle.</t>
  </si>
  <si>
    <t>For the upcoming projects we are not assuming any incremental revenue/profits from rise in per sq. ft. price to be conservative</t>
  </si>
  <si>
    <t>Also, the launches are in next 1-2 years and may complete in 4-5 years; For conservative estimate we assume that it will get done in next 5 years</t>
  </si>
  <si>
    <t>Any delay in project approvals, delay in project execution beyond 5 years or fall in price may be downside risk to our current assumption</t>
  </si>
  <si>
    <t>Land is already included in overall costs and gets automatically reflected from assumption of net profit margin</t>
  </si>
  <si>
    <t>Any purchase of land for future projects will be part of overall future project costs, hence not accounted here</t>
  </si>
  <si>
    <t>Wherever saleable area is not available we have assumed 1 acre = 50,000 sq ft saleble area; This is based on earlier construction in Badlapur where max 3 storied buildings were allowed; Hence this is conservative estimate to add more margin of safety to our projection</t>
  </si>
  <si>
    <t>Bhivpuri Extension</t>
  </si>
  <si>
    <t>Jul-16</t>
  </si>
  <si>
    <t>Dev Type</t>
  </si>
  <si>
    <t>JDA</t>
  </si>
  <si>
    <t>To be started</t>
  </si>
  <si>
    <t>Poddar Navjeevan (II-IV)</t>
  </si>
  <si>
    <t>Shahpur</t>
  </si>
  <si>
    <t>NA application</t>
  </si>
  <si>
    <t>Vidyavihar</t>
  </si>
  <si>
    <t>Mumbai</t>
  </si>
  <si>
    <t>TBD</t>
  </si>
  <si>
    <t xml:space="preserve">Under process </t>
  </si>
  <si>
    <t>Boisar</t>
  </si>
  <si>
    <t>JV</t>
  </si>
  <si>
    <t>Estimated as 1 acre = 50,000 sq ft saleable area</t>
  </si>
  <si>
    <t>Goregaon - SRA</t>
  </si>
  <si>
    <t>Own land</t>
  </si>
  <si>
    <t>Goregaon - Industrial</t>
  </si>
  <si>
    <t>Mohili</t>
  </si>
  <si>
    <t>Kalyan</t>
  </si>
  <si>
    <t>Badlapur extension</t>
  </si>
  <si>
    <t>Land aggregation</t>
  </si>
  <si>
    <t>Planning</t>
  </si>
  <si>
    <t>Mharal</t>
  </si>
  <si>
    <t>Sanjay nagar</t>
  </si>
  <si>
    <t>Chembur</t>
  </si>
  <si>
    <t>CC in progress</t>
  </si>
  <si>
    <t>Poddar Aspire</t>
  </si>
  <si>
    <t>Teesgaon</t>
  </si>
  <si>
    <t>All per sq. feet price are assumed based on historical prices and slightly higher prices for Kalyan, Goregaon and Chembur (will be further refined based on actual prices in the area)</t>
  </si>
  <si>
    <t>Normally poddar is able to get 20% premium to existing market rates; We will assume same as market prices to build additional margin of safety</t>
  </si>
  <si>
    <t>Market cap</t>
  </si>
  <si>
    <t>Avg. P/Sales</t>
  </si>
  <si>
    <t>Avg. P/E</t>
  </si>
  <si>
    <t>Over the cycle</t>
  </si>
  <si>
    <t>No. of years</t>
  </si>
  <si>
    <t>Per year avg</t>
  </si>
  <si>
    <t>Revenue and net profit projection for next 5 years (assuming all above projects get sold 75%)</t>
  </si>
  <si>
    <t>Summary</t>
  </si>
  <si>
    <t>Key upsides from current projections</t>
  </si>
  <si>
    <t>Area sold above 75% for the projects</t>
  </si>
  <si>
    <t>Price of project increases in next 5 years</t>
  </si>
  <si>
    <t>Projects gets completed sooner than 5 years and gets sold</t>
  </si>
  <si>
    <t>Saleable area is higher than assumed for values which are not available</t>
  </si>
  <si>
    <t>Key downside risks from current projections</t>
  </si>
  <si>
    <t>Delay in approvals, execution or selling of units</t>
  </si>
  <si>
    <t>Area sold is less than 75% for key projects</t>
  </si>
  <si>
    <t>Price decrease over next 5 years</t>
  </si>
  <si>
    <t>Any litigation or regulatory risk or fine that might emerge in future</t>
  </si>
  <si>
    <t>Margin compression due to increase in raw material prices which they cannot pass to customers</t>
  </si>
  <si>
    <t>Project execution can be tracked by simply calling them at regular intervals as potential customers</t>
  </si>
  <si>
    <t>Price of project fetches premium over market prices</t>
  </si>
  <si>
    <t>Valuation</t>
  </si>
  <si>
    <t>Discount rate</t>
  </si>
  <si>
    <t>Steady state profits (Cr)</t>
  </si>
  <si>
    <t>Implied market cap</t>
  </si>
  <si>
    <t>Assuming no further growth in profits after 5 years</t>
  </si>
  <si>
    <t>Per sq. ft price (smoothened)</t>
  </si>
  <si>
    <t>Source: Screener.in</t>
  </si>
  <si>
    <t>Reduced by 15% to fix price escalations during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</si>
</sst>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quot;x&quot;"/>
  </numFmts>
  <fonts count="10"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color theme="4"/>
      <name val="Arial"/>
      <family val="2"/>
    </font>
    <font>
      <sz val="9"/>
      <color theme="4"/>
      <name val="Arial"/>
      <family val="2"/>
    </font>
    <font>
      <i/>
      <sz val="9"/>
      <color theme="1"/>
      <name val="Arial"/>
      <family val="2"/>
    </font>
    <font>
      <b/>
      <i/>
      <sz val="9"/>
      <color rgb="FFFFC00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7" tint="0.59999389629810485"/>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3" fillId="0" borderId="0" xfId="0" applyFont="1"/>
    <xf numFmtId="0" fontId="2" fillId="0" borderId="1" xfId="0" applyFont="1" applyBorder="1" applyAlignment="1">
      <alignment horizontal="left" wrapText="1"/>
    </xf>
    <xf numFmtId="0" fontId="2" fillId="0" borderId="1" xfId="0" applyFont="1" applyBorder="1" applyAlignment="1">
      <alignment horizontal="center" wrapText="1"/>
    </xf>
    <xf numFmtId="16" fontId="3" fillId="0" borderId="0" xfId="0" quotePrefix="1" applyNumberFormat="1" applyFont="1"/>
    <xf numFmtId="0" fontId="3" fillId="0" borderId="0" xfId="0" quotePrefix="1" applyFont="1"/>
    <xf numFmtId="9" fontId="3" fillId="0" borderId="0" xfId="0" applyNumberFormat="1" applyFont="1"/>
    <xf numFmtId="10" fontId="3" fillId="0" borderId="0" xfId="0" applyNumberFormat="1" applyFont="1"/>
    <xf numFmtId="0" fontId="3" fillId="0" borderId="0" xfId="0" applyFont="1" applyAlignment="1">
      <alignment horizontal="center"/>
    </xf>
    <xf numFmtId="164" fontId="3" fillId="0" borderId="0" xfId="1" applyNumberFormat="1" applyFont="1"/>
    <xf numFmtId="0" fontId="2" fillId="0" borderId="1" xfId="0" applyFont="1" applyBorder="1" applyAlignment="1">
      <alignment horizontal="right" wrapText="1"/>
    </xf>
    <xf numFmtId="0" fontId="3" fillId="0" borderId="2" xfId="0" applyFont="1" applyBorder="1"/>
    <xf numFmtId="0" fontId="3" fillId="0" borderId="2" xfId="0" quotePrefix="1" applyFont="1" applyBorder="1"/>
    <xf numFmtId="10" fontId="3" fillId="0" borderId="2" xfId="0" applyNumberFormat="1" applyFont="1" applyBorder="1"/>
    <xf numFmtId="0" fontId="3" fillId="0" borderId="2" xfId="0" applyFont="1" applyBorder="1" applyAlignment="1">
      <alignment horizontal="center"/>
    </xf>
    <xf numFmtId="164" fontId="3" fillId="0" borderId="2" xfId="1" applyNumberFormat="1" applyFont="1" applyBorder="1"/>
    <xf numFmtId="9" fontId="3" fillId="0" borderId="2" xfId="0" applyNumberFormat="1" applyFont="1" applyBorder="1"/>
    <xf numFmtId="0" fontId="2" fillId="0" borderId="0" xfId="0" applyFont="1"/>
    <xf numFmtId="0" fontId="2" fillId="0" borderId="4" xfId="0" applyFont="1" applyBorder="1"/>
    <xf numFmtId="9" fontId="4" fillId="0" borderId="3" xfId="0" applyNumberFormat="1" applyFont="1" applyBorder="1"/>
    <xf numFmtId="164" fontId="5" fillId="0" borderId="0" xfId="1" applyNumberFormat="1" applyFont="1"/>
    <xf numFmtId="164" fontId="5" fillId="0" borderId="2" xfId="1" applyNumberFormat="1" applyFont="1" applyBorder="1"/>
    <xf numFmtId="0" fontId="2" fillId="0" borderId="1" xfId="0" applyFont="1" applyBorder="1"/>
    <xf numFmtId="0" fontId="3" fillId="0" borderId="1" xfId="0" applyFont="1" applyBorder="1"/>
    <xf numFmtId="164" fontId="2" fillId="0" borderId="1" xfId="0" applyNumberFormat="1" applyFont="1" applyBorder="1"/>
    <xf numFmtId="1" fontId="2" fillId="0" borderId="1" xfId="0" applyNumberFormat="1" applyFont="1" applyBorder="1"/>
    <xf numFmtId="164" fontId="3" fillId="0" borderId="0" xfId="0" applyNumberFormat="1" applyFont="1"/>
    <xf numFmtId="164" fontId="2" fillId="0" borderId="0" xfId="0" applyNumberFormat="1" applyFont="1"/>
    <xf numFmtId="0" fontId="3" fillId="0" borderId="0" xfId="0" applyFont="1" applyAlignment="1">
      <alignment vertical="center"/>
    </xf>
    <xf numFmtId="164" fontId="3" fillId="0" borderId="0" xfId="1" applyNumberFormat="1" applyFont="1" applyAlignment="1">
      <alignment horizontal="right"/>
    </xf>
    <xf numFmtId="164" fontId="3" fillId="2" borderId="0" xfId="1" applyNumberFormat="1" applyFont="1" applyFill="1"/>
    <xf numFmtId="0" fontId="3" fillId="2" borderId="0" xfId="0" applyFont="1" applyFill="1"/>
    <xf numFmtId="0" fontId="6" fillId="0" borderId="0" xfId="0" applyFont="1"/>
    <xf numFmtId="2" fontId="3" fillId="0" borderId="0" xfId="0" applyNumberFormat="1" applyFont="1" applyAlignment="1">
      <alignment vertical="center"/>
    </xf>
    <xf numFmtId="2" fontId="3" fillId="0" borderId="2" xfId="0" applyNumberFormat="1" applyFont="1" applyBorder="1" applyAlignment="1">
      <alignment vertical="center"/>
    </xf>
    <xf numFmtId="164" fontId="3" fillId="2" borderId="2" xfId="1" applyNumberFormat="1" applyFont="1" applyFill="1" applyBorder="1"/>
    <xf numFmtId="9" fontId="3" fillId="0" borderId="2" xfId="0" applyNumberFormat="1" applyFont="1" applyBorder="1" applyAlignment="1">
      <alignment horizontal="center"/>
    </xf>
    <xf numFmtId="10" fontId="2" fillId="0" borderId="1" xfId="0" applyNumberFormat="1" applyFont="1" applyBorder="1"/>
    <xf numFmtId="0" fontId="2" fillId="0" borderId="1" xfId="0" applyFont="1" applyBorder="1" applyAlignment="1">
      <alignment horizontal="center"/>
    </xf>
    <xf numFmtId="2" fontId="2" fillId="0" borderId="1" xfId="0" applyNumberFormat="1" applyFont="1" applyBorder="1" applyAlignment="1">
      <alignment vertical="center"/>
    </xf>
    <xf numFmtId="164" fontId="2" fillId="0" borderId="1" xfId="1" applyNumberFormat="1" applyFont="1" applyBorder="1"/>
    <xf numFmtId="164" fontId="3" fillId="0" borderId="1" xfId="1" applyNumberFormat="1" applyFont="1" applyBorder="1"/>
    <xf numFmtId="9" fontId="3" fillId="0" borderId="1" xfId="0" applyNumberFormat="1" applyFont="1" applyBorder="1"/>
    <xf numFmtId="0" fontId="3" fillId="0" borderId="1" xfId="0" applyFont="1" applyBorder="1" applyAlignment="1">
      <alignment horizontal="center"/>
    </xf>
    <xf numFmtId="10" fontId="5" fillId="0" borderId="0" xfId="0" applyNumberFormat="1" applyFont="1"/>
    <xf numFmtId="10" fontId="5" fillId="0" borderId="2" xfId="0" applyNumberFormat="1" applyFont="1" applyBorder="1"/>
    <xf numFmtId="1" fontId="2" fillId="0" borderId="0" xfId="0" applyNumberFormat="1" applyFont="1"/>
    <xf numFmtId="0" fontId="3" fillId="0" borderId="5" xfId="0" applyFont="1" applyBorder="1"/>
    <xf numFmtId="165" fontId="3" fillId="0" borderId="5" xfId="0" applyNumberFormat="1" applyFont="1" applyBorder="1"/>
    <xf numFmtId="165" fontId="3" fillId="0" borderId="2" xfId="0" applyNumberFormat="1" applyFont="1" applyBorder="1"/>
    <xf numFmtId="0" fontId="2" fillId="0" borderId="0" xfId="0" applyFont="1" applyBorder="1"/>
    <xf numFmtId="0" fontId="3" fillId="0" borderId="0" xfId="0" applyFont="1" applyBorder="1"/>
    <xf numFmtId="164" fontId="2" fillId="0" borderId="0" xfId="0" applyNumberFormat="1" applyFont="1" applyBorder="1"/>
    <xf numFmtId="0" fontId="7" fillId="0" borderId="0" xfId="0" applyFont="1"/>
    <xf numFmtId="0" fontId="3" fillId="0" borderId="0" xfId="0" applyFont="1" applyAlignment="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86"/>
  <sheetViews>
    <sheetView showGridLines="0" tabSelected="1" topLeftCell="A11" workbookViewId="0">
      <selection activeCell="N30" sqref="N30"/>
    </sheetView>
  </sheetViews>
  <sheetFormatPr defaultRowHeight="12" x14ac:dyDescent="0.2"/>
  <cols>
    <col min="1" max="1" width="9.140625" style="1"/>
    <col min="2" max="2" width="19.85546875" style="1" customWidth="1"/>
    <col min="3" max="3" width="9.140625" style="1"/>
    <col min="4" max="4" width="10.42578125" style="1" customWidth="1"/>
    <col min="5" max="5" width="9.7109375" style="1" customWidth="1"/>
    <col min="6" max="6" width="9.140625" style="1"/>
    <col min="7" max="7" width="12.28515625" style="1" customWidth="1"/>
    <col min="8" max="8" width="10.140625" style="1" customWidth="1"/>
    <col min="9" max="9" width="10" style="1" customWidth="1"/>
    <col min="10" max="10" width="12.5703125" style="1" customWidth="1"/>
    <col min="11" max="11" width="9.140625" style="1"/>
    <col min="12" max="12" width="9.5703125" style="1" customWidth="1"/>
    <col min="13" max="13" width="10.42578125" style="1" customWidth="1"/>
    <col min="14" max="16384" width="9.140625" style="1"/>
  </cols>
  <sheetData>
    <row r="2" spans="2:14" x14ac:dyDescent="0.2">
      <c r="B2" s="17" t="s">
        <v>38</v>
      </c>
    </row>
    <row r="4" spans="2:14" ht="36" x14ac:dyDescent="0.2">
      <c r="B4" s="2" t="s">
        <v>0</v>
      </c>
      <c r="C4" s="2" t="s">
        <v>1</v>
      </c>
      <c r="D4" s="3" t="s">
        <v>2</v>
      </c>
      <c r="E4" s="2" t="s">
        <v>3</v>
      </c>
      <c r="F4" s="3" t="s">
        <v>4</v>
      </c>
      <c r="G4" s="3" t="s">
        <v>5</v>
      </c>
      <c r="H4" s="3" t="s">
        <v>6</v>
      </c>
      <c r="I4" s="10" t="s">
        <v>7</v>
      </c>
      <c r="J4" s="10" t="s">
        <v>32</v>
      </c>
      <c r="K4" s="10" t="s">
        <v>8</v>
      </c>
      <c r="L4" s="3" t="s">
        <v>9</v>
      </c>
      <c r="M4" s="3" t="s">
        <v>10</v>
      </c>
      <c r="N4" s="3" t="s">
        <v>11</v>
      </c>
    </row>
    <row r="5" spans="2:14" x14ac:dyDescent="0.2">
      <c r="B5" s="1" t="s">
        <v>12</v>
      </c>
      <c r="C5" s="1" t="s">
        <v>18</v>
      </c>
      <c r="D5" s="4" t="s">
        <v>21</v>
      </c>
      <c r="E5" s="5" t="s">
        <v>27</v>
      </c>
      <c r="F5" s="7">
        <v>1</v>
      </c>
      <c r="G5" s="8" t="s">
        <v>30</v>
      </c>
      <c r="H5" s="1">
        <v>8.84</v>
      </c>
      <c r="I5" s="9">
        <v>481332</v>
      </c>
      <c r="J5" s="9">
        <v>351655</v>
      </c>
      <c r="K5" s="9">
        <v>1309</v>
      </c>
      <c r="L5" s="6">
        <v>1</v>
      </c>
      <c r="M5" s="8" t="s">
        <v>33</v>
      </c>
      <c r="N5" s="1" t="s">
        <v>35</v>
      </c>
    </row>
    <row r="6" spans="2:14" x14ac:dyDescent="0.2">
      <c r="B6" s="1" t="s">
        <v>13</v>
      </c>
      <c r="C6" s="1" t="s">
        <v>19</v>
      </c>
      <c r="D6" s="5" t="s">
        <v>22</v>
      </c>
      <c r="E6" s="5" t="s">
        <v>24</v>
      </c>
      <c r="F6" s="7">
        <v>1</v>
      </c>
      <c r="G6" s="8" t="s">
        <v>30</v>
      </c>
      <c r="H6" s="54">
        <v>24.99</v>
      </c>
      <c r="I6" s="9">
        <v>262509</v>
      </c>
      <c r="J6" s="9">
        <v>183645</v>
      </c>
      <c r="K6" s="9">
        <v>492</v>
      </c>
      <c r="L6" s="6">
        <v>1</v>
      </c>
      <c r="M6" s="8" t="s">
        <v>33</v>
      </c>
      <c r="N6" s="1" t="s">
        <v>35</v>
      </c>
    </row>
    <row r="7" spans="2:14" x14ac:dyDescent="0.2">
      <c r="B7" s="1" t="s">
        <v>14</v>
      </c>
      <c r="C7" s="1" t="s">
        <v>19</v>
      </c>
      <c r="D7" s="5" t="s">
        <v>23</v>
      </c>
      <c r="E7" s="5" t="s">
        <v>28</v>
      </c>
      <c r="F7" s="7">
        <v>1</v>
      </c>
      <c r="G7" s="8" t="s">
        <v>30</v>
      </c>
      <c r="H7" s="54"/>
      <c r="I7" s="9">
        <v>309207</v>
      </c>
      <c r="J7" s="9">
        <v>214904</v>
      </c>
      <c r="K7" s="9">
        <v>627</v>
      </c>
      <c r="L7" s="6">
        <v>0.99</v>
      </c>
      <c r="M7" s="8" t="s">
        <v>33</v>
      </c>
      <c r="N7" s="1" t="s">
        <v>35</v>
      </c>
    </row>
    <row r="8" spans="2:14" x14ac:dyDescent="0.2">
      <c r="B8" s="1" t="s">
        <v>15</v>
      </c>
      <c r="C8" s="1" t="s">
        <v>19</v>
      </c>
      <c r="D8" s="5" t="s">
        <v>24</v>
      </c>
      <c r="E8" s="5" t="s">
        <v>29</v>
      </c>
      <c r="F8" s="7">
        <v>1</v>
      </c>
      <c r="G8" s="8" t="s">
        <v>30</v>
      </c>
      <c r="H8" s="54"/>
      <c r="I8" s="9">
        <v>378632</v>
      </c>
      <c r="J8" s="9">
        <v>262881</v>
      </c>
      <c r="K8" s="9">
        <v>744</v>
      </c>
      <c r="L8" s="6">
        <v>0.97</v>
      </c>
      <c r="M8" s="8" t="s">
        <v>33</v>
      </c>
      <c r="N8" s="1" t="s">
        <v>35</v>
      </c>
    </row>
    <row r="9" spans="2:14" x14ac:dyDescent="0.2">
      <c r="B9" s="1" t="s">
        <v>16</v>
      </c>
      <c r="C9" s="1" t="s">
        <v>19</v>
      </c>
      <c r="D9" s="5" t="s">
        <v>25</v>
      </c>
      <c r="F9" s="7">
        <v>1</v>
      </c>
      <c r="G9" s="8" t="s">
        <v>30</v>
      </c>
      <c r="H9" s="54"/>
      <c r="I9" s="9">
        <v>305450</v>
      </c>
      <c r="J9" s="9">
        <v>206335</v>
      </c>
      <c r="K9" s="9">
        <v>456</v>
      </c>
      <c r="L9" s="6">
        <v>0.42</v>
      </c>
      <c r="M9" s="8" t="s">
        <v>34</v>
      </c>
      <c r="N9" s="1" t="s">
        <v>36</v>
      </c>
    </row>
    <row r="10" spans="2:14" x14ac:dyDescent="0.2">
      <c r="B10" s="11" t="s">
        <v>17</v>
      </c>
      <c r="C10" s="11" t="s">
        <v>20</v>
      </c>
      <c r="D10" s="12" t="s">
        <v>26</v>
      </c>
      <c r="E10" s="11"/>
      <c r="F10" s="13">
        <v>0.79349999999999998</v>
      </c>
      <c r="G10" s="14" t="s">
        <v>31</v>
      </c>
      <c r="H10" s="11">
        <v>5.83</v>
      </c>
      <c r="I10" s="15">
        <v>248150</v>
      </c>
      <c r="J10" s="15">
        <v>173258</v>
      </c>
      <c r="K10" s="15">
        <v>576</v>
      </c>
      <c r="L10" s="16">
        <v>0.8</v>
      </c>
      <c r="M10" s="14" t="s">
        <v>34</v>
      </c>
      <c r="N10" s="11" t="s">
        <v>37</v>
      </c>
    </row>
    <row r="11" spans="2:14" x14ac:dyDescent="0.2">
      <c r="H11" s="1">
        <f>+H10+H6+H5</f>
        <v>39.659999999999997</v>
      </c>
      <c r="I11" s="26">
        <f>SUM(I5:I10)</f>
        <v>1985280</v>
      </c>
    </row>
    <row r="12" spans="2:14" x14ac:dyDescent="0.2">
      <c r="H12" s="17">
        <v>1</v>
      </c>
      <c r="I12" s="27">
        <f>+I11/H11</f>
        <v>50057.488653555221</v>
      </c>
    </row>
    <row r="14" spans="2:14" x14ac:dyDescent="0.2">
      <c r="B14" s="1" t="s">
        <v>39</v>
      </c>
    </row>
    <row r="15" spans="2:14" x14ac:dyDescent="0.2">
      <c r="B15" s="1" t="s">
        <v>40</v>
      </c>
    </row>
    <row r="16" spans="2:14" x14ac:dyDescent="0.2">
      <c r="B16" s="1" t="s">
        <v>41</v>
      </c>
    </row>
    <row r="18" spans="2:16" x14ac:dyDescent="0.2">
      <c r="B18" s="1" t="s">
        <v>42</v>
      </c>
    </row>
    <row r="19" spans="2:16" x14ac:dyDescent="0.2">
      <c r="B19" s="18" t="s">
        <v>43</v>
      </c>
      <c r="C19" s="19">
        <v>0.15</v>
      </c>
      <c r="G19" s="6">
        <v>0.15</v>
      </c>
    </row>
    <row r="20" spans="2:16" x14ac:dyDescent="0.2">
      <c r="C20" s="1">
        <v>5</v>
      </c>
      <c r="D20" s="1">
        <v>8</v>
      </c>
      <c r="E20" s="1">
        <v>11</v>
      </c>
      <c r="G20" s="1" t="s">
        <v>122</v>
      </c>
      <c r="M20" s="17" t="s">
        <v>48</v>
      </c>
      <c r="P20" s="32" t="s">
        <v>121</v>
      </c>
    </row>
    <row r="21" spans="2:16" ht="48" x14ac:dyDescent="0.2">
      <c r="B21" s="2" t="s">
        <v>0</v>
      </c>
      <c r="C21" s="3" t="s">
        <v>4</v>
      </c>
      <c r="D21" s="10" t="s">
        <v>7</v>
      </c>
      <c r="E21" s="3" t="s">
        <v>9</v>
      </c>
      <c r="F21" s="3" t="s">
        <v>44</v>
      </c>
      <c r="G21" s="3" t="s">
        <v>120</v>
      </c>
      <c r="H21" s="3" t="s">
        <v>45</v>
      </c>
      <c r="I21" s="3" t="s">
        <v>46</v>
      </c>
      <c r="M21" s="22" t="s">
        <v>49</v>
      </c>
      <c r="N21" s="3" t="s">
        <v>45</v>
      </c>
      <c r="O21" s="3" t="s">
        <v>46</v>
      </c>
    </row>
    <row r="22" spans="2:16" x14ac:dyDescent="0.2">
      <c r="B22" s="1" t="s">
        <v>12</v>
      </c>
      <c r="C22" s="7">
        <f>VLOOKUP($B22,$B$5:$N$10,C$20,0)</f>
        <v>1</v>
      </c>
      <c r="D22" s="9">
        <f>VLOOKUP($B22,$B$5:$N$10,D$20,0)</f>
        <v>481332</v>
      </c>
      <c r="E22" s="7">
        <f>VLOOKUP($B22,$B$5:$N$10,E$20,0)</f>
        <v>1</v>
      </c>
      <c r="F22" s="20">
        <v>2325</v>
      </c>
      <c r="G22" s="9">
        <f>+F22*(1-$G$19)</f>
        <v>1976.25</v>
      </c>
      <c r="H22" s="9">
        <f>+G22*D22*C22*E22/10^7</f>
        <v>95.123236500000004</v>
      </c>
      <c r="I22" s="9">
        <f>+H22*$C$19</f>
        <v>14.268485475</v>
      </c>
      <c r="M22" s="1" t="s">
        <v>50</v>
      </c>
      <c r="N22" s="9">
        <v>6.42</v>
      </c>
      <c r="O22" s="9">
        <v>1.01</v>
      </c>
    </row>
    <row r="23" spans="2:16" x14ac:dyDescent="0.2">
      <c r="B23" s="1" t="s">
        <v>13</v>
      </c>
      <c r="C23" s="7">
        <f t="shared" ref="C23:E27" si="0">VLOOKUP($B23,$B$5:$N$10,C$20,0)</f>
        <v>1</v>
      </c>
      <c r="D23" s="9">
        <f t="shared" si="0"/>
        <v>262509</v>
      </c>
      <c r="E23" s="7">
        <f t="shared" si="0"/>
        <v>1</v>
      </c>
      <c r="F23" s="20">
        <v>2500</v>
      </c>
      <c r="G23" s="9">
        <f t="shared" ref="G23:G27" si="1">+F23*(1-$G$19)</f>
        <v>2125</v>
      </c>
      <c r="H23" s="9">
        <f t="shared" ref="H23:H27" si="2">+G23*D23*C23*E23/10^7</f>
        <v>55.783162500000003</v>
      </c>
      <c r="I23" s="9">
        <f t="shared" ref="I23:I28" si="3">+H23*$C$19</f>
        <v>8.3674743750000005</v>
      </c>
      <c r="M23" s="1" t="s">
        <v>51</v>
      </c>
      <c r="N23" s="9">
        <v>15.98</v>
      </c>
      <c r="O23" s="9">
        <v>0.96</v>
      </c>
    </row>
    <row r="24" spans="2:16" x14ac:dyDescent="0.2">
      <c r="B24" s="1" t="s">
        <v>14</v>
      </c>
      <c r="C24" s="7">
        <f t="shared" si="0"/>
        <v>1</v>
      </c>
      <c r="D24" s="9">
        <f t="shared" si="0"/>
        <v>309207</v>
      </c>
      <c r="E24" s="7">
        <f t="shared" si="0"/>
        <v>0.99</v>
      </c>
      <c r="F24" s="20">
        <v>3350</v>
      </c>
      <c r="G24" s="9">
        <f t="shared" si="1"/>
        <v>2847.5</v>
      </c>
      <c r="H24" s="9">
        <f t="shared" si="2"/>
        <v>87.166226317499991</v>
      </c>
      <c r="I24" s="9">
        <f t="shared" si="3"/>
        <v>13.074933947624999</v>
      </c>
      <c r="M24" s="1" t="s">
        <v>52</v>
      </c>
      <c r="N24" s="9">
        <v>26.95</v>
      </c>
      <c r="O24" s="9">
        <v>9.0399999999999991</v>
      </c>
    </row>
    <row r="25" spans="2:16" x14ac:dyDescent="0.2">
      <c r="B25" s="1" t="s">
        <v>15</v>
      </c>
      <c r="C25" s="7">
        <f t="shared" si="0"/>
        <v>1</v>
      </c>
      <c r="D25" s="9">
        <f t="shared" si="0"/>
        <v>378632</v>
      </c>
      <c r="E25" s="7">
        <f t="shared" si="0"/>
        <v>0.97</v>
      </c>
      <c r="F25" s="20">
        <v>3350</v>
      </c>
      <c r="G25" s="9">
        <f t="shared" si="1"/>
        <v>2847.5</v>
      </c>
      <c r="H25" s="9">
        <f t="shared" si="2"/>
        <v>104.58099813999999</v>
      </c>
      <c r="I25" s="9">
        <f t="shared" si="3"/>
        <v>15.687149720999997</v>
      </c>
      <c r="M25" s="1" t="s">
        <v>53</v>
      </c>
      <c r="N25" s="9">
        <v>68.09</v>
      </c>
      <c r="O25" s="9">
        <v>8.25</v>
      </c>
    </row>
    <row r="26" spans="2:16" x14ac:dyDescent="0.2">
      <c r="B26" s="1" t="s">
        <v>16</v>
      </c>
      <c r="C26" s="7">
        <f t="shared" si="0"/>
        <v>1</v>
      </c>
      <c r="D26" s="9">
        <f t="shared" si="0"/>
        <v>305450</v>
      </c>
      <c r="E26" s="7">
        <f t="shared" si="0"/>
        <v>0.42</v>
      </c>
      <c r="F26" s="20">
        <v>3500</v>
      </c>
      <c r="G26" s="9">
        <f t="shared" si="1"/>
        <v>2975</v>
      </c>
      <c r="H26" s="9">
        <f t="shared" si="2"/>
        <v>38.165977499999997</v>
      </c>
      <c r="I26" s="9">
        <f t="shared" si="3"/>
        <v>5.7248966249999995</v>
      </c>
      <c r="M26" s="1" t="s">
        <v>54</v>
      </c>
      <c r="N26" s="9">
        <v>102.15</v>
      </c>
      <c r="O26" s="9">
        <v>21.19</v>
      </c>
    </row>
    <row r="27" spans="2:16" x14ac:dyDescent="0.2">
      <c r="B27" s="11" t="s">
        <v>17</v>
      </c>
      <c r="C27" s="13">
        <f t="shared" si="0"/>
        <v>0.79349999999999998</v>
      </c>
      <c r="D27" s="15">
        <f t="shared" si="0"/>
        <v>248150</v>
      </c>
      <c r="E27" s="13">
        <f t="shared" si="0"/>
        <v>0.8</v>
      </c>
      <c r="F27" s="21">
        <v>2650</v>
      </c>
      <c r="G27" s="9">
        <f t="shared" si="1"/>
        <v>2252.5</v>
      </c>
      <c r="H27" s="15">
        <f t="shared" si="2"/>
        <v>35.482645904999998</v>
      </c>
      <c r="I27" s="15">
        <f t="shared" si="3"/>
        <v>5.3223968857499999</v>
      </c>
      <c r="M27" s="11" t="s">
        <v>55</v>
      </c>
      <c r="N27" s="15">
        <v>129.05000000000001</v>
      </c>
      <c r="O27" s="15">
        <v>15.76</v>
      </c>
    </row>
    <row r="28" spans="2:16" x14ac:dyDescent="0.2">
      <c r="B28" s="22" t="s">
        <v>47</v>
      </c>
      <c r="C28" s="23"/>
      <c r="D28" s="24">
        <f>SUM(D22:D27)</f>
        <v>1985280</v>
      </c>
      <c r="E28" s="23"/>
      <c r="G28" s="22" t="s">
        <v>47</v>
      </c>
      <c r="H28" s="24">
        <f>SUM(H22:H27)</f>
        <v>416.30224686249994</v>
      </c>
      <c r="I28" s="25">
        <f t="shared" si="3"/>
        <v>62.44533702937499</v>
      </c>
      <c r="M28" s="22" t="s">
        <v>47</v>
      </c>
      <c r="N28" s="24">
        <f>SUM(N22:N27)</f>
        <v>348.64</v>
      </c>
      <c r="O28" s="24">
        <f>SUM(O22:O27)</f>
        <v>56.21</v>
      </c>
    </row>
    <row r="31" spans="2:16" x14ac:dyDescent="0.2">
      <c r="B31" s="1" t="s">
        <v>56</v>
      </c>
    </row>
    <row r="32" spans="2:16" x14ac:dyDescent="0.2">
      <c r="B32" s="1" t="s">
        <v>57</v>
      </c>
    </row>
    <row r="33" spans="2:14" x14ac:dyDescent="0.2">
      <c r="B33" s="1" t="s">
        <v>58</v>
      </c>
    </row>
    <row r="34" spans="2:14" x14ac:dyDescent="0.2">
      <c r="B34" s="1" t="s">
        <v>62</v>
      </c>
    </row>
    <row r="35" spans="2:14" x14ac:dyDescent="0.2">
      <c r="B35" s="1" t="s">
        <v>59</v>
      </c>
    </row>
    <row r="36" spans="2:14" x14ac:dyDescent="0.2">
      <c r="B36" s="1" t="s">
        <v>60</v>
      </c>
    </row>
    <row r="37" spans="2:14" x14ac:dyDescent="0.2">
      <c r="B37" s="1" t="s">
        <v>61</v>
      </c>
      <c r="L37" s="31"/>
      <c r="M37" s="32" t="s">
        <v>77</v>
      </c>
    </row>
    <row r="39" spans="2:14" ht="36" x14ac:dyDescent="0.2">
      <c r="B39" s="2" t="s">
        <v>0</v>
      </c>
      <c r="C39" s="2" t="s">
        <v>1</v>
      </c>
      <c r="D39" s="3" t="s">
        <v>2</v>
      </c>
      <c r="E39" s="2" t="s">
        <v>3</v>
      </c>
      <c r="F39" s="3" t="s">
        <v>4</v>
      </c>
      <c r="G39" s="3" t="s">
        <v>65</v>
      </c>
      <c r="H39" s="3" t="s">
        <v>6</v>
      </c>
      <c r="I39" s="10" t="s">
        <v>7</v>
      </c>
      <c r="J39" s="10" t="s">
        <v>32</v>
      </c>
      <c r="K39" s="10" t="s">
        <v>8</v>
      </c>
      <c r="L39" s="3" t="s">
        <v>9</v>
      </c>
      <c r="M39" s="3" t="s">
        <v>10</v>
      </c>
      <c r="N39" s="3" t="s">
        <v>11</v>
      </c>
    </row>
    <row r="40" spans="2:14" x14ac:dyDescent="0.2">
      <c r="B40" s="1" t="s">
        <v>63</v>
      </c>
      <c r="C40" s="1" t="s">
        <v>18</v>
      </c>
      <c r="D40" s="4" t="s">
        <v>64</v>
      </c>
      <c r="E40" s="5"/>
      <c r="F40" s="7">
        <v>0.98</v>
      </c>
      <c r="G40" s="8" t="s">
        <v>66</v>
      </c>
      <c r="H40" s="1">
        <v>0.86</v>
      </c>
      <c r="I40" s="9">
        <v>46720</v>
      </c>
      <c r="J40" s="9">
        <v>33052</v>
      </c>
      <c r="K40" s="9">
        <v>128</v>
      </c>
      <c r="L40" s="6"/>
      <c r="M40" s="8" t="s">
        <v>34</v>
      </c>
      <c r="N40" s="1" t="s">
        <v>67</v>
      </c>
    </row>
    <row r="41" spans="2:14" x14ac:dyDescent="0.2">
      <c r="B41" s="1" t="s">
        <v>68</v>
      </c>
      <c r="C41" s="1" t="s">
        <v>69</v>
      </c>
      <c r="D41" s="5"/>
      <c r="E41" s="5"/>
      <c r="F41" s="7">
        <v>0.79349999999999998</v>
      </c>
      <c r="G41" s="8" t="s">
        <v>66</v>
      </c>
      <c r="H41" s="28">
        <v>28.46</v>
      </c>
      <c r="I41" s="9">
        <v>982261</v>
      </c>
      <c r="J41" s="9">
        <v>595530</v>
      </c>
      <c r="K41" s="9"/>
      <c r="L41" s="6"/>
      <c r="M41" s="8" t="s">
        <v>70</v>
      </c>
      <c r="N41" s="1" t="s">
        <v>67</v>
      </c>
    </row>
    <row r="42" spans="2:14" x14ac:dyDescent="0.2">
      <c r="B42" s="1" t="s">
        <v>71</v>
      </c>
      <c r="C42" s="1" t="s">
        <v>72</v>
      </c>
      <c r="D42" s="5"/>
      <c r="E42" s="5"/>
      <c r="F42" s="7">
        <v>0.91569999999999996</v>
      </c>
      <c r="G42" s="8" t="s">
        <v>66</v>
      </c>
      <c r="H42" s="28">
        <v>1.46</v>
      </c>
      <c r="I42" s="9">
        <v>178000</v>
      </c>
      <c r="J42" s="29" t="s">
        <v>73</v>
      </c>
      <c r="K42" s="9"/>
      <c r="L42" s="6"/>
      <c r="M42" s="8" t="s">
        <v>74</v>
      </c>
      <c r="N42" s="1" t="s">
        <v>67</v>
      </c>
    </row>
    <row r="43" spans="2:14" x14ac:dyDescent="0.2">
      <c r="B43" s="1" t="s">
        <v>75</v>
      </c>
      <c r="C43" s="1" t="s">
        <v>75</v>
      </c>
      <c r="D43" s="5"/>
      <c r="E43" s="5"/>
      <c r="F43" s="7">
        <v>0.5</v>
      </c>
      <c r="G43" s="8" t="s">
        <v>76</v>
      </c>
      <c r="H43" s="33">
        <v>35</v>
      </c>
      <c r="I43" s="30">
        <f>+H43*I12</f>
        <v>1752012.1028744327</v>
      </c>
      <c r="J43" s="9"/>
      <c r="K43" s="9"/>
      <c r="L43" s="6"/>
      <c r="M43" s="8" t="s">
        <v>84</v>
      </c>
      <c r="N43" s="1" t="s">
        <v>67</v>
      </c>
    </row>
    <row r="44" spans="2:14" x14ac:dyDescent="0.2">
      <c r="B44" s="1" t="s">
        <v>78</v>
      </c>
      <c r="C44" s="1" t="s">
        <v>72</v>
      </c>
      <c r="D44" s="5"/>
      <c r="F44" s="7">
        <v>1</v>
      </c>
      <c r="G44" s="8" t="s">
        <v>66</v>
      </c>
      <c r="H44" s="33">
        <v>3.7</v>
      </c>
      <c r="I44" s="9">
        <v>303360</v>
      </c>
      <c r="J44" s="9"/>
      <c r="K44" s="9"/>
      <c r="L44" s="6"/>
      <c r="M44" s="8" t="s">
        <v>74</v>
      </c>
      <c r="N44" s="1" t="s">
        <v>67</v>
      </c>
    </row>
    <row r="45" spans="2:14" x14ac:dyDescent="0.2">
      <c r="B45" s="1" t="s">
        <v>80</v>
      </c>
      <c r="C45" s="1" t="s">
        <v>72</v>
      </c>
      <c r="F45" s="7">
        <v>1</v>
      </c>
      <c r="G45" s="8" t="s">
        <v>79</v>
      </c>
      <c r="H45" s="33">
        <v>3.7</v>
      </c>
      <c r="I45" s="9">
        <v>149827</v>
      </c>
      <c r="J45" s="9"/>
      <c r="K45" s="9"/>
      <c r="L45" s="6"/>
      <c r="M45" s="8" t="s">
        <v>74</v>
      </c>
      <c r="N45" s="1" t="s">
        <v>67</v>
      </c>
    </row>
    <row r="46" spans="2:14" x14ac:dyDescent="0.2">
      <c r="B46" s="1" t="s">
        <v>81</v>
      </c>
      <c r="C46" s="1" t="s">
        <v>82</v>
      </c>
      <c r="F46" s="7">
        <v>1</v>
      </c>
      <c r="G46" s="8" t="s">
        <v>79</v>
      </c>
      <c r="H46" s="33">
        <v>3.19</v>
      </c>
      <c r="I46" s="9">
        <v>240086</v>
      </c>
      <c r="J46" s="9"/>
      <c r="K46" s="9"/>
      <c r="L46" s="6"/>
      <c r="M46" s="8" t="s">
        <v>85</v>
      </c>
      <c r="N46" s="1" t="s">
        <v>67</v>
      </c>
    </row>
    <row r="47" spans="2:14" x14ac:dyDescent="0.2">
      <c r="B47" s="1" t="s">
        <v>83</v>
      </c>
      <c r="C47" s="1" t="s">
        <v>19</v>
      </c>
      <c r="F47" s="7">
        <v>1</v>
      </c>
      <c r="G47" s="8" t="s">
        <v>79</v>
      </c>
      <c r="H47" s="33">
        <v>23.55</v>
      </c>
      <c r="I47" s="30">
        <f>+H47*I12</f>
        <v>1178853.8577912254</v>
      </c>
      <c r="J47" s="9"/>
      <c r="K47" s="9"/>
      <c r="L47" s="6"/>
      <c r="M47" s="8" t="s">
        <v>85</v>
      </c>
      <c r="N47" s="1" t="s">
        <v>67</v>
      </c>
    </row>
    <row r="48" spans="2:14" x14ac:dyDescent="0.2">
      <c r="B48" s="1" t="s">
        <v>86</v>
      </c>
      <c r="C48" s="1" t="s">
        <v>82</v>
      </c>
      <c r="F48" s="7">
        <v>1</v>
      </c>
      <c r="G48" s="8" t="s">
        <v>79</v>
      </c>
      <c r="H48" s="33">
        <v>17.329999999999998</v>
      </c>
      <c r="I48" s="30">
        <f>+H48*I12</f>
        <v>867496.27836611192</v>
      </c>
      <c r="J48" s="9"/>
      <c r="K48" s="9"/>
      <c r="L48" s="6"/>
      <c r="M48" s="8" t="s">
        <v>85</v>
      </c>
      <c r="N48" s="1" t="s">
        <v>67</v>
      </c>
    </row>
    <row r="49" spans="2:14" x14ac:dyDescent="0.2">
      <c r="B49" s="1" t="s">
        <v>87</v>
      </c>
      <c r="C49" s="1" t="s">
        <v>88</v>
      </c>
      <c r="F49" s="7">
        <v>0.85</v>
      </c>
      <c r="G49" s="8" t="s">
        <v>66</v>
      </c>
      <c r="H49" s="33">
        <v>0.82</v>
      </c>
      <c r="I49" s="9">
        <v>105494</v>
      </c>
      <c r="J49" s="9"/>
      <c r="K49" s="9"/>
      <c r="L49" s="6"/>
      <c r="M49" s="8" t="s">
        <v>89</v>
      </c>
      <c r="N49" s="1" t="s">
        <v>67</v>
      </c>
    </row>
    <row r="50" spans="2:14" x14ac:dyDescent="0.2">
      <c r="B50" s="11" t="s">
        <v>90</v>
      </c>
      <c r="C50" s="11" t="s">
        <v>91</v>
      </c>
      <c r="D50" s="11"/>
      <c r="E50" s="11"/>
      <c r="F50" s="13">
        <v>0.83330000000000004</v>
      </c>
      <c r="G50" s="14"/>
      <c r="H50" s="34">
        <v>2</v>
      </c>
      <c r="I50" s="35">
        <f>+H50*I12</f>
        <v>100114.97730711044</v>
      </c>
      <c r="J50" s="15"/>
      <c r="K50" s="15"/>
      <c r="L50" s="36">
        <v>0.15</v>
      </c>
      <c r="M50" s="14" t="s">
        <v>85</v>
      </c>
      <c r="N50" s="11" t="s">
        <v>36</v>
      </c>
    </row>
    <row r="51" spans="2:14" x14ac:dyDescent="0.2">
      <c r="B51" s="22" t="s">
        <v>47</v>
      </c>
      <c r="C51" s="22"/>
      <c r="D51" s="22"/>
      <c r="E51" s="22"/>
      <c r="F51" s="37"/>
      <c r="G51" s="38"/>
      <c r="H51" s="39">
        <f>SUM(H40:H50)</f>
        <v>120.07</v>
      </c>
      <c r="I51" s="40">
        <f>SUM(I40:I50)</f>
        <v>5904225.2163388804</v>
      </c>
      <c r="J51" s="41"/>
      <c r="K51" s="41"/>
      <c r="L51" s="42"/>
      <c r="M51" s="43"/>
      <c r="N51" s="23"/>
    </row>
    <row r="52" spans="2:14" x14ac:dyDescent="0.2">
      <c r="F52" s="7"/>
      <c r="G52" s="8"/>
      <c r="H52" s="33"/>
      <c r="I52" s="9"/>
      <c r="J52" s="9"/>
      <c r="K52" s="9"/>
      <c r="L52" s="6"/>
      <c r="M52" s="8"/>
    </row>
    <row r="54" spans="2:14" x14ac:dyDescent="0.2">
      <c r="B54" s="1" t="s">
        <v>100</v>
      </c>
    </row>
    <row r="55" spans="2:14" x14ac:dyDescent="0.2">
      <c r="B55" s="1" t="s">
        <v>92</v>
      </c>
    </row>
    <row r="56" spans="2:14" x14ac:dyDescent="0.2">
      <c r="B56" s="1" t="s">
        <v>93</v>
      </c>
    </row>
    <row r="58" spans="2:14" x14ac:dyDescent="0.2">
      <c r="C58" s="1">
        <v>5</v>
      </c>
      <c r="D58" s="1">
        <v>8</v>
      </c>
    </row>
    <row r="59" spans="2:14" ht="24" x14ac:dyDescent="0.2">
      <c r="B59" s="2" t="s">
        <v>0</v>
      </c>
      <c r="C59" s="3" t="s">
        <v>4</v>
      </c>
      <c r="D59" s="10" t="s">
        <v>7</v>
      </c>
      <c r="E59" s="3" t="s">
        <v>9</v>
      </c>
      <c r="G59" s="3" t="s">
        <v>44</v>
      </c>
      <c r="H59" s="3" t="s">
        <v>45</v>
      </c>
      <c r="I59" s="3" t="s">
        <v>46</v>
      </c>
      <c r="K59" s="17" t="s">
        <v>101</v>
      </c>
    </row>
    <row r="60" spans="2:14" x14ac:dyDescent="0.2">
      <c r="B60" s="1" t="s">
        <v>63</v>
      </c>
      <c r="C60" s="7">
        <f>VLOOKUP($B60,$B$40:$N$50,C$58,0)</f>
        <v>0.98</v>
      </c>
      <c r="D60" s="9">
        <f>VLOOKUP($B60,$B$40:$N$50,D$58,0)</f>
        <v>46720</v>
      </c>
      <c r="E60" s="44">
        <v>0.75</v>
      </c>
      <c r="G60" s="20">
        <v>2600</v>
      </c>
      <c r="H60" s="9">
        <f>+G60*D60*C60*E60/10^7</f>
        <v>8.9281919999999992</v>
      </c>
      <c r="I60" s="9">
        <f>+H60*$C$19</f>
        <v>1.3392287999999999</v>
      </c>
      <c r="K60" s="17"/>
    </row>
    <row r="61" spans="2:14" x14ac:dyDescent="0.2">
      <c r="B61" s="1" t="s">
        <v>68</v>
      </c>
      <c r="C61" s="7">
        <f t="shared" ref="C61:D70" si="4">VLOOKUP($B61,$B$40:$N$50,C$58,0)</f>
        <v>0.79349999999999998</v>
      </c>
      <c r="D61" s="9">
        <f t="shared" si="4"/>
        <v>982261</v>
      </c>
      <c r="E61" s="44">
        <v>0.75</v>
      </c>
      <c r="G61" s="20">
        <v>3000</v>
      </c>
      <c r="H61" s="9">
        <f t="shared" ref="H61:H64" si="5">+G61*D61*C61*E61/10^7</f>
        <v>175.37042328749999</v>
      </c>
      <c r="I61" s="9">
        <f t="shared" ref="I61:I71" si="6">+H61*$C$19</f>
        <v>26.305563493124996</v>
      </c>
      <c r="K61" s="17" t="s">
        <v>102</v>
      </c>
    </row>
    <row r="62" spans="2:14" x14ac:dyDescent="0.2">
      <c r="B62" s="1" t="s">
        <v>71</v>
      </c>
      <c r="C62" s="7">
        <f t="shared" si="4"/>
        <v>0.91569999999999996</v>
      </c>
      <c r="D62" s="9">
        <f t="shared" si="4"/>
        <v>178000</v>
      </c>
      <c r="E62" s="44">
        <v>0.75</v>
      </c>
      <c r="G62" s="20">
        <v>4500</v>
      </c>
      <c r="H62" s="9">
        <f t="shared" si="5"/>
        <v>55.0106775</v>
      </c>
      <c r="I62" s="9">
        <f t="shared" si="6"/>
        <v>8.2516016249999993</v>
      </c>
      <c r="K62" s="1" t="s">
        <v>103</v>
      </c>
    </row>
    <row r="63" spans="2:14" x14ac:dyDescent="0.2">
      <c r="B63" s="1" t="s">
        <v>75</v>
      </c>
      <c r="C63" s="7">
        <f t="shared" si="4"/>
        <v>0.5</v>
      </c>
      <c r="D63" s="9">
        <f t="shared" si="4"/>
        <v>1752012.1028744327</v>
      </c>
      <c r="E63" s="44">
        <v>0.75</v>
      </c>
      <c r="G63" s="20">
        <v>4000</v>
      </c>
      <c r="H63" s="9">
        <f t="shared" si="5"/>
        <v>262.80181543116493</v>
      </c>
      <c r="I63" s="9">
        <f t="shared" si="6"/>
        <v>39.42027231467474</v>
      </c>
      <c r="K63" s="1" t="s">
        <v>104</v>
      </c>
    </row>
    <row r="64" spans="2:14" x14ac:dyDescent="0.2">
      <c r="B64" s="1" t="s">
        <v>78</v>
      </c>
      <c r="C64" s="7">
        <f t="shared" si="4"/>
        <v>1</v>
      </c>
      <c r="D64" s="9">
        <f t="shared" si="4"/>
        <v>303360</v>
      </c>
      <c r="E64" s="44">
        <v>0.75</v>
      </c>
      <c r="G64" s="20">
        <v>7000</v>
      </c>
      <c r="H64" s="9">
        <f t="shared" si="5"/>
        <v>159.26400000000001</v>
      </c>
      <c r="I64" s="9">
        <f t="shared" si="6"/>
        <v>23.889600000000002</v>
      </c>
      <c r="K64" s="1" t="s">
        <v>114</v>
      </c>
    </row>
    <row r="65" spans="2:11" x14ac:dyDescent="0.2">
      <c r="B65" s="1" t="s">
        <v>80</v>
      </c>
      <c r="C65" s="7">
        <f t="shared" si="4"/>
        <v>1</v>
      </c>
      <c r="D65" s="9">
        <f t="shared" si="4"/>
        <v>149827</v>
      </c>
      <c r="E65" s="44">
        <v>0.75</v>
      </c>
      <c r="G65" s="20">
        <v>5000</v>
      </c>
      <c r="H65" s="9">
        <f t="shared" ref="H65:H70" si="7">+G65*D65*C65*E65/10^7</f>
        <v>56.185124999999999</v>
      </c>
      <c r="I65" s="9">
        <f t="shared" si="6"/>
        <v>8.4277687500000003</v>
      </c>
      <c r="K65" s="1" t="s">
        <v>105</v>
      </c>
    </row>
    <row r="66" spans="2:11" x14ac:dyDescent="0.2">
      <c r="B66" s="1" t="s">
        <v>81</v>
      </c>
      <c r="C66" s="7">
        <f t="shared" si="4"/>
        <v>1</v>
      </c>
      <c r="D66" s="9">
        <f t="shared" si="4"/>
        <v>240086</v>
      </c>
      <c r="E66" s="44">
        <v>0.75</v>
      </c>
      <c r="G66" s="20">
        <v>4500</v>
      </c>
      <c r="H66" s="9">
        <f t="shared" si="7"/>
        <v>81.029025000000004</v>
      </c>
      <c r="I66" s="9">
        <f t="shared" si="6"/>
        <v>12.15435375</v>
      </c>
      <c r="K66" s="1" t="s">
        <v>106</v>
      </c>
    </row>
    <row r="67" spans="2:11" x14ac:dyDescent="0.2">
      <c r="B67" s="1" t="s">
        <v>83</v>
      </c>
      <c r="C67" s="7">
        <f t="shared" si="4"/>
        <v>1</v>
      </c>
      <c r="D67" s="9">
        <f t="shared" si="4"/>
        <v>1178853.8577912254</v>
      </c>
      <c r="E67" s="44">
        <v>0.75</v>
      </c>
      <c r="G67" s="20">
        <v>3500</v>
      </c>
      <c r="H67" s="9">
        <f t="shared" si="7"/>
        <v>309.44913767019665</v>
      </c>
      <c r="I67" s="9">
        <f t="shared" si="6"/>
        <v>46.417370650529499</v>
      </c>
    </row>
    <row r="68" spans="2:11" x14ac:dyDescent="0.2">
      <c r="B68" s="1" t="s">
        <v>86</v>
      </c>
      <c r="C68" s="7">
        <f t="shared" si="4"/>
        <v>1</v>
      </c>
      <c r="D68" s="9">
        <f t="shared" si="4"/>
        <v>867496.27836611192</v>
      </c>
      <c r="E68" s="44">
        <v>0.75</v>
      </c>
      <c r="G68" s="20">
        <v>5000</v>
      </c>
      <c r="H68" s="9">
        <f t="shared" si="7"/>
        <v>325.311104387292</v>
      </c>
      <c r="I68" s="9">
        <f t="shared" si="6"/>
        <v>48.796665658093801</v>
      </c>
      <c r="K68" s="17" t="s">
        <v>107</v>
      </c>
    </row>
    <row r="69" spans="2:11" x14ac:dyDescent="0.2">
      <c r="B69" s="1" t="s">
        <v>87</v>
      </c>
      <c r="C69" s="7">
        <f t="shared" si="4"/>
        <v>0.85</v>
      </c>
      <c r="D69" s="9">
        <f t="shared" si="4"/>
        <v>105494</v>
      </c>
      <c r="E69" s="44">
        <v>0.75</v>
      </c>
      <c r="G69" s="20">
        <v>5000</v>
      </c>
      <c r="H69" s="9">
        <f t="shared" si="7"/>
        <v>33.626212500000001</v>
      </c>
      <c r="I69" s="9">
        <f t="shared" si="6"/>
        <v>5.0439318750000002</v>
      </c>
      <c r="K69" s="1" t="s">
        <v>108</v>
      </c>
    </row>
    <row r="70" spans="2:11" x14ac:dyDescent="0.2">
      <c r="B70" s="11" t="s">
        <v>90</v>
      </c>
      <c r="C70" s="13">
        <f t="shared" si="4"/>
        <v>0.83330000000000004</v>
      </c>
      <c r="D70" s="15">
        <f t="shared" si="4"/>
        <v>100114.97730711044</v>
      </c>
      <c r="E70" s="45">
        <v>0.75</v>
      </c>
      <c r="G70" s="21">
        <v>5000</v>
      </c>
      <c r="H70" s="15">
        <f t="shared" si="7"/>
        <v>31.284678971255676</v>
      </c>
      <c r="I70" s="15">
        <f t="shared" si="6"/>
        <v>4.6927018456883509</v>
      </c>
      <c r="K70" s="1" t="s">
        <v>109</v>
      </c>
    </row>
    <row r="71" spans="2:11" x14ac:dyDescent="0.2">
      <c r="B71" s="22" t="s">
        <v>47</v>
      </c>
      <c r="C71" s="23"/>
      <c r="D71" s="24">
        <f>SUM(D60:D70)</f>
        <v>5904225.2163388804</v>
      </c>
      <c r="E71" s="23"/>
      <c r="G71" s="22" t="s">
        <v>47</v>
      </c>
      <c r="H71" s="24">
        <f>SUM(H60:H70)</f>
        <v>1498.2603917474096</v>
      </c>
      <c r="I71" s="24">
        <f t="shared" si="6"/>
        <v>224.73905876211143</v>
      </c>
      <c r="K71" s="1" t="s">
        <v>110</v>
      </c>
    </row>
    <row r="72" spans="2:11" x14ac:dyDescent="0.2">
      <c r="B72" s="50"/>
      <c r="C72" s="51"/>
      <c r="D72" s="52"/>
      <c r="E72" s="51"/>
      <c r="G72" s="50"/>
      <c r="H72" s="52"/>
      <c r="I72" s="52"/>
      <c r="K72" s="1" t="s">
        <v>111</v>
      </c>
    </row>
    <row r="73" spans="2:11" x14ac:dyDescent="0.2">
      <c r="G73" s="1" t="s">
        <v>98</v>
      </c>
      <c r="H73" s="1">
        <v>5</v>
      </c>
      <c r="K73" s="1" t="s">
        <v>112</v>
      </c>
    </row>
    <row r="74" spans="2:11" x14ac:dyDescent="0.2">
      <c r="G74" s="1" t="s">
        <v>99</v>
      </c>
      <c r="H74" s="46">
        <f>+H71/$H$73</f>
        <v>299.65207834948194</v>
      </c>
      <c r="I74" s="46">
        <f>+I71/$H$73</f>
        <v>44.947811752422282</v>
      </c>
    </row>
    <row r="76" spans="2:11" x14ac:dyDescent="0.2">
      <c r="G76" s="1" t="s">
        <v>94</v>
      </c>
      <c r="H76" s="17">
        <v>650</v>
      </c>
      <c r="K76" s="53" t="s">
        <v>113</v>
      </c>
    </row>
    <row r="77" spans="2:11" x14ac:dyDescent="0.2">
      <c r="H77" s="17"/>
    </row>
    <row r="78" spans="2:11" x14ac:dyDescent="0.2">
      <c r="G78" s="32" t="s">
        <v>97</v>
      </c>
    </row>
    <row r="79" spans="2:11" x14ac:dyDescent="0.2">
      <c r="G79" s="47" t="s">
        <v>95</v>
      </c>
      <c r="H79" s="48">
        <f>+H76/H74</f>
        <v>2.1691823516802375</v>
      </c>
    </row>
    <row r="80" spans="2:11" x14ac:dyDescent="0.2">
      <c r="G80" s="11" t="s">
        <v>96</v>
      </c>
      <c r="H80" s="49">
        <f>+H76/I74</f>
        <v>14.461215677868253</v>
      </c>
    </row>
    <row r="83" spans="2:4" x14ac:dyDescent="0.2">
      <c r="B83" s="17" t="s">
        <v>115</v>
      </c>
    </row>
    <row r="84" spans="2:4" x14ac:dyDescent="0.2">
      <c r="B84" s="1" t="s">
        <v>116</v>
      </c>
      <c r="C84" s="6">
        <v>0.1</v>
      </c>
    </row>
    <row r="85" spans="2:4" x14ac:dyDescent="0.2">
      <c r="B85" s="1" t="s">
        <v>117</v>
      </c>
      <c r="C85" s="1">
        <v>50</v>
      </c>
      <c r="D85" s="32" t="s">
        <v>119</v>
      </c>
    </row>
    <row r="86" spans="2:4" x14ac:dyDescent="0.2">
      <c r="B86" s="1" t="s">
        <v>118</v>
      </c>
      <c r="C86" s="1">
        <f>+C85/C84</f>
        <v>500</v>
      </c>
    </row>
  </sheetData>
  <mergeCells count="1">
    <mergeCell ref="H6:H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Poddar_Calc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dc:creator>
  <cp:lastModifiedBy>Vivek</cp:lastModifiedBy>
  <dcterms:created xsi:type="dcterms:W3CDTF">2016-07-27T04:30:12Z</dcterms:created>
  <dcterms:modified xsi:type="dcterms:W3CDTF">2016-07-27T08:40:07Z</dcterms:modified>
</cp:coreProperties>
</file>