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oj.mugi\Desktop\Desktop files\"/>
    </mc:Choice>
  </mc:AlternateContent>
  <bookViews>
    <workbookView xWindow="0" yWindow="0" windowWidth="20490" windowHeight="7755"/>
  </bookViews>
  <sheets>
    <sheet name="Analysis" sheetId="1" r:id="rId1"/>
    <sheet name="Base Dat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D24" i="1"/>
  <c r="C24" i="1"/>
  <c r="C6" i="2"/>
  <c r="D6" i="2"/>
  <c r="E7" i="2"/>
  <c r="F7" i="2"/>
  <c r="E8" i="2"/>
  <c r="E11" i="2" s="1"/>
  <c r="F8" i="2"/>
  <c r="F11" i="2" s="1"/>
  <c r="C12" i="2"/>
  <c r="D12" i="2"/>
  <c r="C15" i="2"/>
  <c r="C22" i="2" s="1"/>
  <c r="D15" i="2"/>
  <c r="D22" i="2" s="1"/>
  <c r="C16" i="2"/>
  <c r="D16" i="2"/>
  <c r="C22" i="1" s="1"/>
  <c r="C17" i="2"/>
  <c r="D17" i="2"/>
  <c r="C21" i="2"/>
  <c r="D21" i="2"/>
  <c r="E25" i="2"/>
  <c r="F25" i="2"/>
  <c r="C26" i="2"/>
  <c r="C29" i="2" s="1"/>
  <c r="C31" i="2" s="1"/>
  <c r="D26" i="2"/>
  <c r="D29" i="2" s="1"/>
  <c r="D31" i="2" s="1"/>
  <c r="E26" i="2"/>
  <c r="F26" i="2"/>
  <c r="E27" i="2"/>
  <c r="F27" i="2"/>
  <c r="E29" i="2"/>
  <c r="F29" i="2"/>
  <c r="E31" i="2"/>
  <c r="F31" i="2"/>
  <c r="C23" i="1"/>
  <c r="D16" i="1"/>
  <c r="C16" i="1"/>
  <c r="D14" i="1"/>
  <c r="C14" i="1"/>
  <c r="C15" i="1"/>
  <c r="D15" i="1"/>
  <c r="D23" i="1" l="1"/>
  <c r="F12" i="2"/>
  <c r="F21" i="2" s="1"/>
  <c r="F22" i="2" s="1"/>
  <c r="E12" i="2"/>
  <c r="E21" i="2" s="1"/>
  <c r="E22" i="2" s="1"/>
  <c r="D21" i="1" l="1"/>
  <c r="C21" i="1"/>
  <c r="D6" i="1"/>
  <c r="C6" i="1"/>
  <c r="D20" i="1" l="1"/>
  <c r="C20" i="1"/>
  <c r="C19" i="1" l="1"/>
  <c r="D19" i="1"/>
</calcChain>
</file>

<file path=xl/sharedStrings.xml><?xml version="1.0" encoding="utf-8"?>
<sst xmlns="http://schemas.openxmlformats.org/spreadsheetml/2006/main" count="68" uniqueCount="58">
  <si>
    <t>NIRLON</t>
  </si>
  <si>
    <t>NESCO</t>
  </si>
  <si>
    <t>Market Cap (in Crores)</t>
  </si>
  <si>
    <t>Land Held (in Acres)</t>
  </si>
  <si>
    <t>Business Model</t>
  </si>
  <si>
    <t>Leasing</t>
  </si>
  <si>
    <t>1.Leasing
2.Business Exhibition Center
3. Capital Goods</t>
  </si>
  <si>
    <t>Key Ratios Comparison</t>
  </si>
  <si>
    <t>FY 15-16</t>
  </si>
  <si>
    <t>FY 16-17</t>
  </si>
  <si>
    <t>Revenue</t>
  </si>
  <si>
    <t>Rs. In crores</t>
  </si>
  <si>
    <t>Market Cap/ Acres</t>
  </si>
  <si>
    <t>CWIP (including Capital Advances)</t>
  </si>
  <si>
    <t>Cash and Investments in liquid Fund</t>
  </si>
  <si>
    <t>Inventories</t>
  </si>
  <si>
    <t>Trade Receivables</t>
  </si>
  <si>
    <t>Other Assets</t>
  </si>
  <si>
    <t>Total Assets</t>
  </si>
  <si>
    <t>Assets</t>
  </si>
  <si>
    <t>Liabilities</t>
  </si>
  <si>
    <t>Lease Deposits</t>
  </si>
  <si>
    <t>Defered Tax</t>
  </si>
  <si>
    <t>Advance from customers</t>
  </si>
  <si>
    <t>Trade Payables</t>
  </si>
  <si>
    <t>Other Liab</t>
  </si>
  <si>
    <t>Total Liabilities</t>
  </si>
  <si>
    <t>Operating Expenses</t>
  </si>
  <si>
    <t>EBDIT</t>
  </si>
  <si>
    <t>Finance Costs</t>
  </si>
  <si>
    <t>Depreciation</t>
  </si>
  <si>
    <t>Other Income</t>
  </si>
  <si>
    <t>Operating PBT</t>
  </si>
  <si>
    <t>PBT</t>
  </si>
  <si>
    <t>Borrowings</t>
  </si>
  <si>
    <t>Equity (Exluding Revaluation)</t>
  </si>
  <si>
    <t>Leaseable Area</t>
  </si>
  <si>
    <t>BEC</t>
  </si>
  <si>
    <t>IT Park (in Lakhs Sq. ft)</t>
  </si>
  <si>
    <t>Revenue Split</t>
  </si>
  <si>
    <t>Hospitality Services</t>
  </si>
  <si>
    <t xml:space="preserve">IT Park </t>
  </si>
  <si>
    <t xml:space="preserve">Exhibition Centre </t>
  </si>
  <si>
    <t xml:space="preserve">Industrial Capital Goods Division </t>
  </si>
  <si>
    <t>Revenue / Sft for IT Park</t>
  </si>
  <si>
    <t>Proposed IT park under construction (in lakh Sq. ft)</t>
  </si>
  <si>
    <t>Phase 5 details Not available</t>
  </si>
  <si>
    <t>Property, plant and equipment (Exluding Revaluation)</t>
  </si>
  <si>
    <t>ROE</t>
  </si>
  <si>
    <t>Particulars</t>
  </si>
  <si>
    <t>Revenue from IT Parks</t>
  </si>
  <si>
    <t>Operating Margins</t>
  </si>
  <si>
    <t>Debt/ Equity Ratio</t>
  </si>
  <si>
    <t>Lease Deposit / Sft for IT Park</t>
  </si>
  <si>
    <t>Cash/ Marketcap ratio</t>
  </si>
  <si>
    <t>Returen On Operating Capital Employed</t>
  </si>
  <si>
    <t>Depreciation Rate (Depreciation/ Fixed Assets)</t>
  </si>
  <si>
    <t>Depreciation Charge as % of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</si>
</sst>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0" fontId="2" fillId="0" borderId="1" xfId="0" applyFont="1" applyBorder="1"/>
    <xf numFmtId="9" fontId="0" fillId="0" borderId="1" xfId="2" applyFont="1" applyBorder="1"/>
    <xf numFmtId="0" fontId="0" fillId="0" borderId="1" xfId="0" applyFill="1" applyBorder="1"/>
    <xf numFmtId="43" fontId="0" fillId="0" borderId="1" xfId="1" applyFont="1" applyBorder="1"/>
    <xf numFmtId="43" fontId="0" fillId="0" borderId="1" xfId="1" applyFont="1" applyBorder="1" applyAlignment="1">
      <alignment wrapText="1"/>
    </xf>
    <xf numFmtId="0" fontId="0" fillId="0" borderId="1" xfId="0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tabSelected="1" topLeftCell="A15" workbookViewId="0">
      <selection activeCell="B18" sqref="B18:D25"/>
    </sheetView>
  </sheetViews>
  <sheetFormatPr defaultRowHeight="15" x14ac:dyDescent="0.25"/>
  <cols>
    <col min="2" max="2" width="22.7109375" bestFit="1" customWidth="1"/>
    <col min="3" max="4" width="28.85546875" customWidth="1"/>
    <col min="6" max="6" width="28.85546875" bestFit="1" customWidth="1"/>
    <col min="7" max="7" width="7.85546875" customWidth="1"/>
  </cols>
  <sheetData>
    <row r="2" spans="2:4" x14ac:dyDescent="0.25">
      <c r="B2" s="5" t="s">
        <v>49</v>
      </c>
      <c r="C2" s="5" t="s">
        <v>0</v>
      </c>
      <c r="D2" s="5" t="s">
        <v>1</v>
      </c>
    </row>
    <row r="3" spans="2:4" x14ac:dyDescent="0.25">
      <c r="B3" s="5" t="s">
        <v>2</v>
      </c>
      <c r="C3" s="5">
        <v>1784</v>
      </c>
      <c r="D3" s="5">
        <v>3970</v>
      </c>
    </row>
    <row r="4" spans="2:4" x14ac:dyDescent="0.25">
      <c r="B4" s="5" t="s">
        <v>3</v>
      </c>
      <c r="C4" s="5">
        <v>23</v>
      </c>
      <c r="D4" s="5">
        <v>65</v>
      </c>
    </row>
    <row r="5" spans="2:4" ht="45" x14ac:dyDescent="0.25">
      <c r="B5" s="5" t="s">
        <v>4</v>
      </c>
      <c r="C5" s="5" t="s">
        <v>5</v>
      </c>
      <c r="D5" s="6" t="s">
        <v>6</v>
      </c>
    </row>
    <row r="6" spans="2:4" x14ac:dyDescent="0.25">
      <c r="B6" s="5" t="s">
        <v>12</v>
      </c>
      <c r="C6" s="7">
        <f>C3/C4</f>
        <v>77.565217391304344</v>
      </c>
      <c r="D6" s="7">
        <f>D3/D4</f>
        <v>61.07692307692308</v>
      </c>
    </row>
    <row r="9" spans="2:4" x14ac:dyDescent="0.25">
      <c r="B9" s="5" t="s">
        <v>49</v>
      </c>
      <c r="C9" s="8" t="s">
        <v>0</v>
      </c>
      <c r="D9" s="8" t="s">
        <v>1</v>
      </c>
    </row>
    <row r="10" spans="2:4" x14ac:dyDescent="0.25">
      <c r="B10" s="8" t="s">
        <v>36</v>
      </c>
      <c r="C10" s="8"/>
      <c r="D10" s="8"/>
    </row>
    <row r="11" spans="2:4" x14ac:dyDescent="0.25">
      <c r="B11" s="5" t="s">
        <v>38</v>
      </c>
      <c r="C11" s="5">
        <v>18.78</v>
      </c>
      <c r="D11" s="5">
        <v>8.9</v>
      </c>
    </row>
    <row r="12" spans="2:4" x14ac:dyDescent="0.25">
      <c r="B12" s="5" t="s">
        <v>37</v>
      </c>
      <c r="C12" s="5"/>
      <c r="D12" s="5">
        <v>4.5</v>
      </c>
    </row>
    <row r="13" spans="2:4" ht="45" x14ac:dyDescent="0.25">
      <c r="B13" s="6" t="s">
        <v>45</v>
      </c>
      <c r="C13" s="5" t="s">
        <v>46</v>
      </c>
      <c r="D13" s="5">
        <v>17</v>
      </c>
    </row>
    <row r="14" spans="2:4" x14ac:dyDescent="0.25">
      <c r="B14" s="5" t="s">
        <v>50</v>
      </c>
      <c r="C14" s="5">
        <f>'Base Data'!D24</f>
        <v>278</v>
      </c>
      <c r="D14" s="5">
        <f>'Base Data'!F34</f>
        <v>142</v>
      </c>
    </row>
    <row r="15" spans="2:4" x14ac:dyDescent="0.25">
      <c r="B15" s="5" t="s">
        <v>44</v>
      </c>
      <c r="C15" s="7">
        <f>('Base Data'!C24/C11)*10</f>
        <v>153.35463258785941</v>
      </c>
      <c r="D15" s="7">
        <f>('Base Data'!F34/D11)*10</f>
        <v>159.55056179775281</v>
      </c>
    </row>
    <row r="16" spans="2:4" ht="30" x14ac:dyDescent="0.25">
      <c r="B16" s="12" t="s">
        <v>53</v>
      </c>
      <c r="C16" s="11">
        <f>'Base Data'!D17/C11*10</f>
        <v>82.992545260915875</v>
      </c>
      <c r="D16" s="11">
        <f>'Base Data'!F17/D11*10</f>
        <v>81.044943820224717</v>
      </c>
    </row>
    <row r="18" spans="2:4" x14ac:dyDescent="0.25">
      <c r="B18" s="8" t="s">
        <v>49</v>
      </c>
      <c r="C18" s="8" t="s">
        <v>0</v>
      </c>
      <c r="D18" s="8" t="s">
        <v>1</v>
      </c>
    </row>
    <row r="19" spans="2:4" x14ac:dyDescent="0.25">
      <c r="B19" s="5" t="s">
        <v>48</v>
      </c>
      <c r="C19" s="9">
        <f>'Base Data'!D31/'Base Data'!D15</f>
        <v>0.23636363636363636</v>
      </c>
      <c r="D19" s="9">
        <f>'Base Data'!F31/'Base Data'!F15</f>
        <v>0.28724691836758676</v>
      </c>
    </row>
    <row r="20" spans="2:4" ht="30" x14ac:dyDescent="0.25">
      <c r="B20" s="6" t="s">
        <v>55</v>
      </c>
      <c r="C20" s="9">
        <f>'Base Data'!D29/('Base Data'!D15-'Base Data'!D8-'Base Data'!D7)</f>
        <v>0.31184604653071274</v>
      </c>
      <c r="D20" s="9">
        <f>('Base Data'!F29/('Base Data'!F15-'Base Data'!F7-'Base Data'!F8))</f>
        <v>3.8075978075978059</v>
      </c>
    </row>
    <row r="21" spans="2:4" x14ac:dyDescent="0.25">
      <c r="B21" s="5" t="s">
        <v>51</v>
      </c>
      <c r="C21" s="9">
        <f>'Base Data'!D29/'Base Data'!D24</f>
        <v>0.2733812949640288</v>
      </c>
      <c r="D21" s="9">
        <f>'Base Data'!F29/'Base Data'!F24</f>
        <v>0.64110234215885953</v>
      </c>
    </row>
    <row r="22" spans="2:4" x14ac:dyDescent="0.25">
      <c r="B22" s="10" t="s">
        <v>52</v>
      </c>
      <c r="C22" s="11">
        <f>'Base Data'!D16/'Base Data'!D15</f>
        <v>1.8424242424242425</v>
      </c>
      <c r="D22" s="11">
        <v>0</v>
      </c>
    </row>
    <row r="23" spans="2:4" x14ac:dyDescent="0.25">
      <c r="B23" s="10" t="s">
        <v>54</v>
      </c>
      <c r="C23" s="9">
        <f>'Base Data'!D8/C3</f>
        <v>9.6917040358744395E-3</v>
      </c>
      <c r="D23" s="9">
        <f>'Base Data'!F8/D3</f>
        <v>0.12260957178841311</v>
      </c>
    </row>
    <row r="24" spans="2:4" ht="45" x14ac:dyDescent="0.25">
      <c r="B24" s="13" t="s">
        <v>56</v>
      </c>
      <c r="C24" s="9">
        <f>'Base Data'!D28/'Base Data'!D6</f>
        <v>6.8897637795275593E-2</v>
      </c>
      <c r="D24" s="9">
        <f>'Base Data'!F28/'Base Data'!F6</f>
        <v>4.3239789126151548E-2</v>
      </c>
    </row>
    <row r="25" spans="2:4" ht="30" x14ac:dyDescent="0.25">
      <c r="B25" s="13" t="s">
        <v>57</v>
      </c>
      <c r="C25" s="9">
        <f>'Base Data'!D28/'Base Data'!D24</f>
        <v>0.25179856115107913</v>
      </c>
      <c r="D25" s="9">
        <f>'Base Data'!F28/'Base Data'!F24</f>
        <v>2.5840122199592665E-2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7"/>
  <sheetViews>
    <sheetView topLeftCell="A16" workbookViewId="0">
      <selection activeCell="B2" sqref="B2:F37"/>
    </sheetView>
  </sheetViews>
  <sheetFormatPr defaultRowHeight="15" x14ac:dyDescent="0.25"/>
  <sheetData>
    <row r="2" spans="2:6" x14ac:dyDescent="0.25">
      <c r="E2" t="s">
        <v>11</v>
      </c>
    </row>
    <row r="3" spans="2:6" x14ac:dyDescent="0.25">
      <c r="C3" s="4" t="s">
        <v>0</v>
      </c>
      <c r="D3" s="4"/>
      <c r="E3" s="4" t="s">
        <v>1</v>
      </c>
      <c r="F3" s="4"/>
    </row>
    <row r="4" spans="2:6" x14ac:dyDescent="0.25">
      <c r="B4" s="3" t="s">
        <v>7</v>
      </c>
      <c r="C4" t="s">
        <v>8</v>
      </c>
      <c r="D4" t="s">
        <v>9</v>
      </c>
      <c r="E4" t="s">
        <v>8</v>
      </c>
      <c r="F4" t="s">
        <v>9</v>
      </c>
    </row>
    <row r="5" spans="2:6" x14ac:dyDescent="0.25">
      <c r="B5" s="3" t="s">
        <v>19</v>
      </c>
    </row>
    <row r="6" spans="2:6" ht="135" x14ac:dyDescent="0.25">
      <c r="B6" s="1" t="s">
        <v>47</v>
      </c>
      <c r="C6">
        <f>2250-1175</f>
        <v>1075</v>
      </c>
      <c r="D6">
        <f>2191-1175</f>
        <v>1016</v>
      </c>
      <c r="E6">
        <v>164.81</v>
      </c>
      <c r="F6">
        <v>187.79</v>
      </c>
    </row>
    <row r="7" spans="2:6" x14ac:dyDescent="0.25">
      <c r="B7" t="s">
        <v>13</v>
      </c>
      <c r="C7">
        <v>26</v>
      </c>
      <c r="D7">
        <v>69</v>
      </c>
      <c r="E7">
        <f>143.42+44</f>
        <v>187.42</v>
      </c>
      <c r="F7">
        <f>262.34+49</f>
        <v>311.33999999999997</v>
      </c>
    </row>
    <row r="8" spans="2:6" x14ac:dyDescent="0.25">
      <c r="B8" t="s">
        <v>14</v>
      </c>
      <c r="C8">
        <v>3.51</v>
      </c>
      <c r="D8">
        <v>17.29</v>
      </c>
      <c r="E8">
        <f>323.58+118.61+4.97</f>
        <v>447.16</v>
      </c>
      <c r="F8">
        <f>409.86+71.93+4.97</f>
        <v>486.76000000000005</v>
      </c>
    </row>
    <row r="9" spans="2:6" x14ac:dyDescent="0.25">
      <c r="B9" t="s">
        <v>15</v>
      </c>
      <c r="C9">
        <v>0</v>
      </c>
      <c r="D9">
        <v>0</v>
      </c>
      <c r="E9">
        <v>11.03</v>
      </c>
      <c r="F9">
        <v>13.39</v>
      </c>
    </row>
    <row r="10" spans="2:6" x14ac:dyDescent="0.25">
      <c r="B10" t="s">
        <v>16</v>
      </c>
      <c r="C10">
        <v>4.09</v>
      </c>
      <c r="D10">
        <v>3.84</v>
      </c>
      <c r="E10">
        <v>14.63</v>
      </c>
      <c r="F10">
        <v>12.11</v>
      </c>
    </row>
    <row r="11" spans="2:6" x14ac:dyDescent="0.25">
      <c r="B11" t="s">
        <v>17</v>
      </c>
      <c r="C11">
        <v>87.1099999999999</v>
      </c>
      <c r="D11">
        <v>101.95000000000027</v>
      </c>
      <c r="E11">
        <f>840.56-SUM(E6:E10)</f>
        <v>15.509999999999877</v>
      </c>
      <c r="F11">
        <f>1033.23-SUM(F6:F10)</f>
        <v>21.839999999999918</v>
      </c>
    </row>
    <row r="12" spans="2:6" x14ac:dyDescent="0.25">
      <c r="B12" t="s">
        <v>18</v>
      </c>
      <c r="C12" s="2">
        <f>SUM(C6:C11)</f>
        <v>1195.7099999999998</v>
      </c>
      <c r="D12" s="2">
        <f>SUM(D6:D11)</f>
        <v>1208.0800000000002</v>
      </c>
      <c r="E12" s="2">
        <f>SUM(E6:E11)</f>
        <v>840.56</v>
      </c>
      <c r="F12" s="2">
        <f>SUM(F6:F11)</f>
        <v>1033.23</v>
      </c>
    </row>
    <row r="14" spans="2:6" x14ac:dyDescent="0.25">
      <c r="B14" t="s">
        <v>20</v>
      </c>
    </row>
    <row r="15" spans="2:6" x14ac:dyDescent="0.25">
      <c r="B15" t="s">
        <v>35</v>
      </c>
      <c r="C15">
        <f>1455-1175</f>
        <v>280</v>
      </c>
      <c r="D15">
        <f>1505-1175</f>
        <v>330</v>
      </c>
      <c r="E15">
        <v>681.21</v>
      </c>
      <c r="F15">
        <v>851.01</v>
      </c>
    </row>
    <row r="16" spans="2:6" x14ac:dyDescent="0.25">
      <c r="B16" t="s">
        <v>34</v>
      </c>
      <c r="C16">
        <f>580+14+67</f>
        <v>661</v>
      </c>
      <c r="D16">
        <f>514+15+79</f>
        <v>608</v>
      </c>
    </row>
    <row r="17" spans="2:6" x14ac:dyDescent="0.25">
      <c r="B17" t="s">
        <v>21</v>
      </c>
      <c r="C17">
        <f>105.52+45.73</f>
        <v>151.25</v>
      </c>
      <c r="D17">
        <f>135.86+20</f>
        <v>155.86000000000001</v>
      </c>
      <c r="E17">
        <v>68.680000000000007</v>
      </c>
      <c r="F17">
        <v>72.13</v>
      </c>
    </row>
    <row r="18" spans="2:6" x14ac:dyDescent="0.25">
      <c r="B18" t="s">
        <v>22</v>
      </c>
      <c r="C18">
        <v>34.83</v>
      </c>
      <c r="D18">
        <v>43.5</v>
      </c>
      <c r="E18">
        <v>16.29</v>
      </c>
      <c r="F18">
        <v>27.25</v>
      </c>
    </row>
    <row r="19" spans="2:6" x14ac:dyDescent="0.25">
      <c r="B19" t="s">
        <v>23</v>
      </c>
      <c r="C19">
        <v>0</v>
      </c>
      <c r="D19">
        <v>0</v>
      </c>
      <c r="E19">
        <v>27.78</v>
      </c>
      <c r="F19">
        <v>29.95</v>
      </c>
    </row>
    <row r="20" spans="2:6" x14ac:dyDescent="0.25">
      <c r="B20" t="s">
        <v>24</v>
      </c>
      <c r="C20">
        <v>9.36</v>
      </c>
      <c r="D20">
        <v>6.72</v>
      </c>
      <c r="E20">
        <v>9.35</v>
      </c>
      <c r="F20">
        <v>22.89</v>
      </c>
    </row>
    <row r="21" spans="2:6" x14ac:dyDescent="0.25">
      <c r="B21" t="s">
        <v>25</v>
      </c>
      <c r="C21">
        <f>105-45.73</f>
        <v>59.27</v>
      </c>
      <c r="D21">
        <f>84-20</f>
        <v>64</v>
      </c>
      <c r="E21">
        <f>E12-SUM(E15:E20)</f>
        <v>37.249999999999886</v>
      </c>
      <c r="F21">
        <f>F12-SUM(F15:F20)</f>
        <v>30</v>
      </c>
    </row>
    <row r="22" spans="2:6" x14ac:dyDescent="0.25">
      <c r="B22" s="2" t="s">
        <v>26</v>
      </c>
      <c r="C22" s="2">
        <f>SUM(C15:C21)</f>
        <v>1195.7099999999998</v>
      </c>
      <c r="D22" s="2">
        <f>SUM(D15:D21)</f>
        <v>1208.0800000000002</v>
      </c>
      <c r="E22" s="2">
        <f>SUM(E15:E21)</f>
        <v>840.56</v>
      </c>
      <c r="F22" s="2">
        <f>SUM(F15:F21)</f>
        <v>1033.23</v>
      </c>
    </row>
    <row r="24" spans="2:6" x14ac:dyDescent="0.25">
      <c r="B24" t="s">
        <v>10</v>
      </c>
      <c r="C24">
        <v>288</v>
      </c>
      <c r="D24">
        <v>278</v>
      </c>
      <c r="E24">
        <v>266.39999999999998</v>
      </c>
      <c r="F24">
        <v>314.24</v>
      </c>
    </row>
    <row r="25" spans="2:6" x14ac:dyDescent="0.25">
      <c r="B25" t="s">
        <v>27</v>
      </c>
      <c r="C25">
        <v>66</v>
      </c>
      <c r="D25">
        <v>68</v>
      </c>
      <c r="E25">
        <f>88.56-3.95-6.7</f>
        <v>77.91</v>
      </c>
      <c r="F25">
        <f>112.78-5.04-8.12</f>
        <v>99.61999999999999</v>
      </c>
    </row>
    <row r="26" spans="2:6" x14ac:dyDescent="0.25">
      <c r="B26" t="s">
        <v>28</v>
      </c>
      <c r="C26">
        <f>C24-C25</f>
        <v>222</v>
      </c>
      <c r="D26">
        <f>D24-D25</f>
        <v>210</v>
      </c>
      <c r="E26">
        <f>E24-E25</f>
        <v>188.48999999999998</v>
      </c>
      <c r="F26">
        <f>F24-F25</f>
        <v>214.62</v>
      </c>
    </row>
    <row r="27" spans="2:6" x14ac:dyDescent="0.25">
      <c r="B27" t="s">
        <v>29</v>
      </c>
      <c r="C27">
        <v>72</v>
      </c>
      <c r="D27">
        <v>64</v>
      </c>
      <c r="E27">
        <f>3.95</f>
        <v>3.95</v>
      </c>
      <c r="F27">
        <f>5.04</f>
        <v>5.04</v>
      </c>
    </row>
    <row r="28" spans="2:6" x14ac:dyDescent="0.25">
      <c r="B28" t="s">
        <v>30</v>
      </c>
      <c r="C28">
        <v>80</v>
      </c>
      <c r="D28">
        <v>70</v>
      </c>
      <c r="E28">
        <v>6.7</v>
      </c>
      <c r="F28">
        <v>8.1199999999999992</v>
      </c>
    </row>
    <row r="29" spans="2:6" x14ac:dyDescent="0.25">
      <c r="B29" t="s">
        <v>32</v>
      </c>
      <c r="C29">
        <f>C26-C27-C28</f>
        <v>70</v>
      </c>
      <c r="D29">
        <f>D26-D27-D28</f>
        <v>76</v>
      </c>
      <c r="E29">
        <f>E26-E27-E28</f>
        <v>177.84</v>
      </c>
      <c r="F29">
        <f>F26-F27-F28</f>
        <v>201.46</v>
      </c>
    </row>
    <row r="30" spans="2:6" x14ac:dyDescent="0.25">
      <c r="B30" t="s">
        <v>31</v>
      </c>
      <c r="C30">
        <v>1</v>
      </c>
      <c r="D30">
        <v>2</v>
      </c>
      <c r="E30">
        <v>32.9</v>
      </c>
      <c r="F30">
        <v>42.99</v>
      </c>
    </row>
    <row r="31" spans="2:6" x14ac:dyDescent="0.25">
      <c r="B31" t="s">
        <v>33</v>
      </c>
      <c r="C31">
        <f>C29+C30</f>
        <v>71</v>
      </c>
      <c r="D31">
        <f>D29+D30</f>
        <v>78</v>
      </c>
      <c r="E31">
        <f>E29+E30</f>
        <v>210.74</v>
      </c>
      <c r="F31">
        <f>F29+F30</f>
        <v>244.45000000000002</v>
      </c>
    </row>
    <row r="33" spans="2:6" x14ac:dyDescent="0.25">
      <c r="B33" t="s">
        <v>39</v>
      </c>
    </row>
    <row r="34" spans="2:6" x14ac:dyDescent="0.25">
      <c r="B34" t="s">
        <v>41</v>
      </c>
      <c r="E34">
        <v>124</v>
      </c>
      <c r="F34">
        <v>142</v>
      </c>
    </row>
    <row r="35" spans="2:6" x14ac:dyDescent="0.25">
      <c r="B35" t="s">
        <v>42</v>
      </c>
      <c r="E35">
        <v>112</v>
      </c>
      <c r="F35">
        <v>132</v>
      </c>
    </row>
    <row r="36" spans="2:6" x14ac:dyDescent="0.25">
      <c r="B36" t="s">
        <v>43</v>
      </c>
      <c r="E36">
        <v>28</v>
      </c>
      <c r="F36">
        <v>34</v>
      </c>
    </row>
    <row r="37" spans="2:6" x14ac:dyDescent="0.25">
      <c r="B37" t="s">
        <v>40</v>
      </c>
      <c r="E37">
        <v>2</v>
      </c>
      <c r="F37">
        <v>6</v>
      </c>
    </row>
  </sheetData>
  <mergeCells count="2">
    <mergeCell ref="C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</vt:lpstr>
      <vt:lpstr>Base Data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R Mugi</dc:creator>
  <cp:lastModifiedBy>Manoj R Mugi</cp:lastModifiedBy>
  <dcterms:created xsi:type="dcterms:W3CDTF">2018-04-03T11:02:45Z</dcterms:created>
  <dcterms:modified xsi:type="dcterms:W3CDTF">2018-04-03T13:26:06Z</dcterms:modified>
</cp:coreProperties>
</file>