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inal" sheetId="2" r:id="rId1"/>
    <sheet name="Sheet1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2" i="2" l="1"/>
  <c r="H30" i="2"/>
  <c r="H29" i="2"/>
  <c r="H28" i="2"/>
  <c r="H25" i="2"/>
  <c r="H24" i="2"/>
  <c r="H23" i="2"/>
  <c r="H17" i="2"/>
  <c r="H19" i="2"/>
  <c r="H20" i="2" s="1"/>
  <c r="H33" i="2" s="1"/>
  <c r="H35" i="2" s="1"/>
  <c r="H16" i="2"/>
  <c r="E17" i="2" l="1"/>
  <c r="E30" i="2"/>
  <c r="C30" i="2"/>
  <c r="E29" i="2"/>
  <c r="E28" i="2"/>
  <c r="C25" i="2"/>
  <c r="E23" i="2"/>
  <c r="E25" i="2" s="1"/>
  <c r="C17" i="2"/>
  <c r="E16" i="2"/>
  <c r="C16" i="2"/>
  <c r="C32" i="2" s="1"/>
  <c r="N24" i="1"/>
  <c r="P24" i="1"/>
  <c r="P40" i="1" s="1"/>
  <c r="N25" i="1"/>
  <c r="P25" i="1"/>
  <c r="P27" i="1" s="1"/>
  <c r="P28" i="1" s="1"/>
  <c r="N27" i="1"/>
  <c r="N28" i="1" s="1"/>
  <c r="N41" i="1" s="1"/>
  <c r="P31" i="1"/>
  <c r="N33" i="1"/>
  <c r="P33" i="1"/>
  <c r="P36" i="1"/>
  <c r="P37" i="1"/>
  <c r="N38" i="1"/>
  <c r="P38" i="1" s="1"/>
  <c r="N40" i="1"/>
  <c r="N43" i="1"/>
  <c r="E17" i="1"/>
  <c r="E22" i="1" s="1"/>
  <c r="E15" i="1"/>
  <c r="G21" i="1"/>
  <c r="I21" i="1" s="1"/>
  <c r="I19" i="1"/>
  <c r="G19" i="1"/>
  <c r="C17" i="1"/>
  <c r="A17" i="1"/>
  <c r="G15" i="1"/>
  <c r="I15" i="1" s="1"/>
  <c r="C15" i="1"/>
  <c r="E19" i="2" l="1"/>
  <c r="E20" i="2" s="1"/>
  <c r="E33" i="2" s="1"/>
  <c r="E35" i="2" s="1"/>
  <c r="P41" i="1"/>
  <c r="P43" i="1" s="1"/>
  <c r="C19" i="2"/>
  <c r="C20" i="2" s="1"/>
  <c r="C33" i="2" s="1"/>
  <c r="C35" i="2" s="1"/>
  <c r="E32" i="2"/>
  <c r="G17" i="1"/>
  <c r="I17" i="1" s="1"/>
  <c r="I22" i="1" s="1"/>
  <c r="I24" i="1" s="1"/>
  <c r="D11" i="1"/>
  <c r="D9" i="1"/>
  <c r="M4" i="1"/>
  <c r="E2" i="1"/>
  <c r="E1" i="1"/>
  <c r="E3" i="1" s="1"/>
  <c r="E4" i="1" s="1"/>
  <c r="M1" i="1"/>
  <c r="G2" i="1"/>
  <c r="C1" i="1"/>
  <c r="G1" i="1" l="1"/>
  <c r="G3" i="1" s="1"/>
  <c r="G4" i="1" s="1"/>
  <c r="O4" i="1" s="1"/>
</calcChain>
</file>

<file path=xl/sharedStrings.xml><?xml version="1.0" encoding="utf-8"?>
<sst xmlns="http://schemas.openxmlformats.org/spreadsheetml/2006/main" count="109" uniqueCount="68">
  <si>
    <t>no of applications processed mn</t>
  </si>
  <si>
    <t>mn euro</t>
  </si>
  <si>
    <t>rs 70</t>
  </si>
  <si>
    <t>rs cr</t>
  </si>
  <si>
    <t>per year</t>
  </si>
  <si>
    <t>npm</t>
  </si>
  <si>
    <t>pat</t>
  </si>
  <si>
    <t>bls share</t>
  </si>
  <si>
    <t>spain</t>
  </si>
  <si>
    <t>extra</t>
  </si>
  <si>
    <t>mn euro as per mgmt. assume 25%</t>
  </si>
  <si>
    <t>punjab</t>
  </si>
  <si>
    <t>existing</t>
  </si>
  <si>
    <t>mcap</t>
  </si>
  <si>
    <t>pe</t>
  </si>
  <si>
    <t>year 1</t>
  </si>
  <si>
    <t>over 5 yrs</t>
  </si>
  <si>
    <t>assume</t>
  </si>
  <si>
    <t>in year 1</t>
  </si>
  <si>
    <t>Spain Contract</t>
  </si>
  <si>
    <t>As per management</t>
  </si>
  <si>
    <t>Contract is for 175 mn Euro over 5 years</t>
  </si>
  <si>
    <t>Investment made is 150 cr (50 by them, 100 by JV - no debt)</t>
  </si>
  <si>
    <t>Punjab contract</t>
  </si>
  <si>
    <t>Cost management will decide the profit the company can earn</t>
  </si>
  <si>
    <t>Investment made is 100 cr (80 cr in form of debt, 10.75% interest rate, 5 yr tenor)</t>
  </si>
  <si>
    <t>Additionally they expect to earn 325 mn Euro from other services over 5 years</t>
  </si>
  <si>
    <t>They expect net margin of 30%</t>
  </si>
  <si>
    <t>Unknown: what is co's profit share - mgmt wasn’t very clear, but I think they mentioned 80% plus. JV partner has only made land and building available for which they pay rent to him.</t>
  </si>
  <si>
    <t>Fixed price contract of Rs 1500 cr over 5 years (Year wise - 238 cr, 268,298,327,357)</t>
  </si>
  <si>
    <t>Revenue from Spain (500mn euro over 5 yrs at 30% net margin, 80% share</t>
  </si>
  <si>
    <t>(100mn Euro @ Rs 70 per euro)</t>
  </si>
  <si>
    <t>NPM</t>
  </si>
  <si>
    <t>PAT</t>
  </si>
  <si>
    <t>75% of Yr 1 core contract sales</t>
  </si>
  <si>
    <t>Sales Yr 1 Rs cr core contract</t>
  </si>
  <si>
    <t>Sales Yr 1 Rs cr ancillary</t>
  </si>
  <si>
    <t>BLS share is 50%</t>
  </si>
  <si>
    <t>BLS share is 80%</t>
  </si>
  <si>
    <t>Revenue from Punjab</t>
  </si>
  <si>
    <t>Yr 1</t>
  </si>
  <si>
    <t>although fixed price, still assume 75%</t>
  </si>
  <si>
    <t>assume at existing, however can improve</t>
  </si>
  <si>
    <t>Existing</t>
  </si>
  <si>
    <t>FY17</t>
  </si>
  <si>
    <t>9% growth (inflation linked)</t>
  </si>
  <si>
    <t>FY18 sales</t>
  </si>
  <si>
    <t>Sales</t>
  </si>
  <si>
    <t>75% of expectation - and achieve only 25% of that</t>
  </si>
  <si>
    <t>Unknown: what is co's profit share - mgmt wasn’t very clear, but I think they mentioned 80% plus. JV partner has only provided building for which they pay rent to him.</t>
  </si>
  <si>
    <t>As per company</t>
  </si>
  <si>
    <t>Assumption</t>
  </si>
  <si>
    <t>Sensitised</t>
  </si>
  <si>
    <t>Sensitivity factor</t>
  </si>
  <si>
    <t xml:space="preserve">cr </t>
  </si>
  <si>
    <t>assume 75% achievement</t>
  </si>
  <si>
    <t>Sales Yr 1 core contract (Rs cr)</t>
  </si>
  <si>
    <t>Sales Yr 1 ancillary (Rs cr )</t>
  </si>
  <si>
    <t>slightly higher than current</t>
  </si>
  <si>
    <t>Realistic</t>
  </si>
  <si>
    <t>o</t>
  </si>
  <si>
    <t>75% of estimates is achieved</t>
  </si>
  <si>
    <t>BLS Share is 75%</t>
  </si>
  <si>
    <t>33% of estimates is achieved</t>
  </si>
  <si>
    <t>half of management expectation</t>
  </si>
  <si>
    <t>no change</t>
  </si>
  <si>
    <t>Appx 2x increase in PAT over FY17 in 1 year (could get delayed by a quarter)</t>
  </si>
  <si>
    <t>Cost management will decide the profit the company can earn. They expect to earn much better than existing margins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</si>
</sst>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B4B4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0" applyNumberFormat="1"/>
    <xf numFmtId="165" fontId="0" fillId="0" borderId="0" xfId="1" applyNumberFormat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/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9" fontId="0" fillId="0" borderId="1" xfId="2" applyFont="1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166" fontId="0" fillId="0" borderId="1" xfId="0" applyNumberFormat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3" fillId="0" borderId="0" xfId="0" applyFont="1"/>
    <xf numFmtId="166" fontId="0" fillId="0" borderId="1" xfId="0" applyNumberFormat="1" applyBorder="1"/>
    <xf numFmtId="9" fontId="0" fillId="0" borderId="1" xfId="0" applyNumberFormat="1" applyBorder="1"/>
    <xf numFmtId="164" fontId="0" fillId="0" borderId="1" xfId="0" applyNumberFormat="1" applyBorder="1"/>
    <xf numFmtId="9" fontId="0" fillId="0" borderId="1" xfId="2" applyFont="1" applyBorder="1"/>
    <xf numFmtId="0" fontId="0" fillId="0" borderId="1" xfId="0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tabSelected="1" topLeftCell="B16" workbookViewId="0">
      <selection activeCell="F19" sqref="F19"/>
    </sheetView>
  </sheetViews>
  <sheetFormatPr defaultRowHeight="15" x14ac:dyDescent="0.25"/>
  <cols>
    <col min="2" max="2" width="20" customWidth="1"/>
    <col min="4" max="4" width="21.85546875" customWidth="1"/>
    <col min="5" max="5" width="12.140625" customWidth="1"/>
    <col min="6" max="6" width="25.5703125" customWidth="1"/>
  </cols>
  <sheetData>
    <row r="1" spans="2:16" x14ac:dyDescent="0.25">
      <c r="B1" t="s">
        <v>19</v>
      </c>
      <c r="J1" s="16"/>
    </row>
    <row r="2" spans="2:16" x14ac:dyDescent="0.25">
      <c r="B2" t="s">
        <v>20</v>
      </c>
    </row>
    <row r="3" spans="2:16" x14ac:dyDescent="0.25">
      <c r="B3" t="s">
        <v>21</v>
      </c>
    </row>
    <row r="4" spans="2:16" x14ac:dyDescent="0.25">
      <c r="B4" t="s">
        <v>22</v>
      </c>
    </row>
    <row r="5" spans="2:16" x14ac:dyDescent="0.25">
      <c r="B5" t="s">
        <v>26</v>
      </c>
    </row>
    <row r="6" spans="2:16" x14ac:dyDescent="0.25">
      <c r="B6" t="s">
        <v>27</v>
      </c>
    </row>
    <row r="7" spans="2:16" x14ac:dyDescent="0.25">
      <c r="B7" t="s">
        <v>49</v>
      </c>
    </row>
    <row r="9" spans="2:16" x14ac:dyDescent="0.25">
      <c r="B9" t="s">
        <v>23</v>
      </c>
    </row>
    <row r="10" spans="2:16" x14ac:dyDescent="0.25">
      <c r="B10" t="s">
        <v>29</v>
      </c>
    </row>
    <row r="11" spans="2:16" x14ac:dyDescent="0.25">
      <c r="B11" t="s">
        <v>67</v>
      </c>
    </row>
    <row r="12" spans="2:16" x14ac:dyDescent="0.25">
      <c r="B12" t="s">
        <v>25</v>
      </c>
    </row>
    <row r="14" spans="2:16" x14ac:dyDescent="0.25">
      <c r="B14" t="s">
        <v>30</v>
      </c>
    </row>
    <row r="15" spans="2:16" x14ac:dyDescent="0.25">
      <c r="B15" s="7" t="s">
        <v>50</v>
      </c>
      <c r="C15" s="7"/>
      <c r="D15" s="7" t="s">
        <v>51</v>
      </c>
      <c r="E15" s="7" t="s">
        <v>52</v>
      </c>
      <c r="F15" s="7" t="s">
        <v>53</v>
      </c>
      <c r="H15" s="7" t="s">
        <v>59</v>
      </c>
      <c r="P15" t="s">
        <v>60</v>
      </c>
    </row>
    <row r="16" spans="2:16" ht="30" x14ac:dyDescent="0.25">
      <c r="B16" s="8" t="s">
        <v>56</v>
      </c>
      <c r="C16" s="13">
        <f>17.5/5*70</f>
        <v>245</v>
      </c>
      <c r="D16" s="8" t="s">
        <v>31</v>
      </c>
      <c r="E16" s="13">
        <f>17.5/5*70*75%</f>
        <v>183.75</v>
      </c>
      <c r="F16" s="8" t="s">
        <v>34</v>
      </c>
      <c r="H16" s="17">
        <f>E16</f>
        <v>183.75</v>
      </c>
      <c r="I16" s="1" t="s">
        <v>61</v>
      </c>
    </row>
    <row r="17" spans="2:9" ht="30" x14ac:dyDescent="0.25">
      <c r="B17" s="8" t="s">
        <v>57</v>
      </c>
      <c r="C17" s="13">
        <f>32.5/5*70</f>
        <v>455</v>
      </c>
      <c r="D17" s="8"/>
      <c r="E17" s="13">
        <f>32.5/5*70*75%*25%</f>
        <v>85.3125</v>
      </c>
      <c r="F17" s="8" t="s">
        <v>48</v>
      </c>
      <c r="H17" s="13">
        <f>32.5/5*70*33%</f>
        <v>150.15</v>
      </c>
      <c r="I17" s="1" t="s">
        <v>63</v>
      </c>
    </row>
    <row r="18" spans="2:9" x14ac:dyDescent="0.25">
      <c r="B18" s="8" t="s">
        <v>32</v>
      </c>
      <c r="C18" s="9">
        <v>0.3</v>
      </c>
      <c r="D18" s="8"/>
      <c r="E18" s="9">
        <v>0.1</v>
      </c>
      <c r="F18" s="8" t="s">
        <v>58</v>
      </c>
      <c r="H18" s="18">
        <v>0.15</v>
      </c>
      <c r="I18" t="s">
        <v>64</v>
      </c>
    </row>
    <row r="19" spans="2:9" x14ac:dyDescent="0.25">
      <c r="B19" s="8" t="s">
        <v>33</v>
      </c>
      <c r="C19" s="14">
        <f>C18*(C16+C17)</f>
        <v>210</v>
      </c>
      <c r="D19" s="14"/>
      <c r="E19" s="14">
        <f>E18*(E16+E17)</f>
        <v>26.90625</v>
      </c>
      <c r="F19" s="8"/>
      <c r="H19" s="14">
        <f>H18*(H16+H17)</f>
        <v>50.084999999999994</v>
      </c>
    </row>
    <row r="20" spans="2:9" x14ac:dyDescent="0.25">
      <c r="B20" s="8"/>
      <c r="C20" s="13">
        <f>C19*80%</f>
        <v>168</v>
      </c>
      <c r="D20" s="8" t="s">
        <v>38</v>
      </c>
      <c r="E20" s="14">
        <f>E19*50%</f>
        <v>13.453125</v>
      </c>
      <c r="F20" s="8" t="s">
        <v>37</v>
      </c>
      <c r="H20" s="19">
        <f>H19*75%</f>
        <v>37.563749999999999</v>
      </c>
      <c r="I20" t="s">
        <v>62</v>
      </c>
    </row>
    <row r="21" spans="2:9" x14ac:dyDescent="0.25">
      <c r="B21" s="5"/>
      <c r="C21" s="5"/>
      <c r="D21" s="5"/>
      <c r="E21" s="5"/>
      <c r="F21" s="5"/>
    </row>
    <row r="22" spans="2:9" ht="15" customHeight="1" x14ac:dyDescent="0.25">
      <c r="B22" s="6" t="s">
        <v>39</v>
      </c>
      <c r="C22" s="5"/>
      <c r="D22" s="5"/>
      <c r="E22" s="5"/>
      <c r="F22" s="5"/>
    </row>
    <row r="23" spans="2:9" x14ac:dyDescent="0.25">
      <c r="B23" s="8" t="s">
        <v>40</v>
      </c>
      <c r="C23" s="14">
        <v>238</v>
      </c>
      <c r="D23" s="14"/>
      <c r="E23" s="14">
        <f>C23*75%</f>
        <v>178.5</v>
      </c>
      <c r="F23" s="8" t="s">
        <v>55</v>
      </c>
      <c r="H23" s="19">
        <f>E23</f>
        <v>178.5</v>
      </c>
      <c r="I23" t="s">
        <v>65</v>
      </c>
    </row>
    <row r="24" spans="2:9" ht="30" x14ac:dyDescent="0.25">
      <c r="B24" s="8" t="s">
        <v>32</v>
      </c>
      <c r="C24" s="9">
        <v>7.0000000000000007E-2</v>
      </c>
      <c r="D24" s="8"/>
      <c r="E24" s="9">
        <v>7.0000000000000007E-2</v>
      </c>
      <c r="F24" s="8" t="s">
        <v>42</v>
      </c>
      <c r="H24" s="20">
        <f t="shared" ref="H24:H25" si="0">E24</f>
        <v>7.0000000000000007E-2</v>
      </c>
    </row>
    <row r="25" spans="2:9" x14ac:dyDescent="0.25">
      <c r="B25" s="8" t="s">
        <v>33</v>
      </c>
      <c r="C25" s="14">
        <f>C24*C23</f>
        <v>16.66</v>
      </c>
      <c r="D25" s="14"/>
      <c r="E25" s="14">
        <f>E24*E23</f>
        <v>12.495000000000001</v>
      </c>
      <c r="F25" s="8"/>
      <c r="H25" s="19">
        <f t="shared" si="0"/>
        <v>12.495000000000001</v>
      </c>
    </row>
    <row r="26" spans="2:9" x14ac:dyDescent="0.25">
      <c r="B26" s="5"/>
      <c r="C26" s="5"/>
      <c r="D26" s="5"/>
      <c r="E26" s="5"/>
      <c r="F26" s="5"/>
    </row>
    <row r="27" spans="2:9" x14ac:dyDescent="0.25">
      <c r="B27" s="8" t="s">
        <v>43</v>
      </c>
      <c r="C27" s="12" t="s">
        <v>44</v>
      </c>
      <c r="D27" s="21">
        <v>550</v>
      </c>
      <c r="E27" s="8" t="s">
        <v>54</v>
      </c>
      <c r="F27" s="5"/>
    </row>
    <row r="28" spans="2:9" ht="30" x14ac:dyDescent="0.25">
      <c r="B28" s="8" t="s">
        <v>46</v>
      </c>
      <c r="C28" s="8">
        <v>600</v>
      </c>
      <c r="D28" s="12" t="s">
        <v>45</v>
      </c>
      <c r="E28" s="8">
        <f>C28</f>
        <v>600</v>
      </c>
      <c r="F28" s="5"/>
      <c r="H28" s="19">
        <f>E28</f>
        <v>600</v>
      </c>
      <c r="I28" t="s">
        <v>65</v>
      </c>
    </row>
    <row r="29" spans="2:9" x14ac:dyDescent="0.25">
      <c r="B29" s="8" t="s">
        <v>32</v>
      </c>
      <c r="C29" s="9">
        <v>7.0000000000000007E-2</v>
      </c>
      <c r="D29" s="8"/>
      <c r="E29" s="10">
        <f t="shared" ref="E29:E30" si="1">C29</f>
        <v>7.0000000000000007E-2</v>
      </c>
      <c r="F29" s="5"/>
      <c r="H29" s="20">
        <f t="shared" ref="H29:H30" si="2">E29</f>
        <v>7.0000000000000007E-2</v>
      </c>
    </row>
    <row r="30" spans="2:9" x14ac:dyDescent="0.25">
      <c r="B30" s="8" t="s">
        <v>33</v>
      </c>
      <c r="C30" s="8">
        <f>C28*C29</f>
        <v>42.000000000000007</v>
      </c>
      <c r="D30" s="8"/>
      <c r="E30" s="8">
        <f t="shared" si="1"/>
        <v>42.000000000000007</v>
      </c>
      <c r="F30" s="5"/>
      <c r="H30" s="19">
        <f t="shared" si="2"/>
        <v>42.000000000000007</v>
      </c>
    </row>
    <row r="31" spans="2:9" x14ac:dyDescent="0.25">
      <c r="B31" s="5"/>
      <c r="C31" s="5"/>
      <c r="D31" s="5"/>
      <c r="E31" s="5"/>
      <c r="F31" s="5"/>
    </row>
    <row r="32" spans="2:9" x14ac:dyDescent="0.25">
      <c r="B32" s="8" t="s">
        <v>47</v>
      </c>
      <c r="C32" s="11">
        <f>C16+C17+C23+C28</f>
        <v>1538</v>
      </c>
      <c r="D32" s="11"/>
      <c r="E32" s="11">
        <f>E16+E17+E23+E28</f>
        <v>1047.5625</v>
      </c>
      <c r="F32" s="5"/>
      <c r="H32" s="11">
        <f>H16+H17+H23+H28</f>
        <v>1112.4000000000001</v>
      </c>
    </row>
    <row r="33" spans="2:9" x14ac:dyDescent="0.25">
      <c r="B33" s="8" t="s">
        <v>33</v>
      </c>
      <c r="C33" s="11">
        <f>C20+C25+C30</f>
        <v>226.66</v>
      </c>
      <c r="D33" s="11"/>
      <c r="E33" s="11">
        <f>E20+E25+E30</f>
        <v>67.948125000000005</v>
      </c>
      <c r="F33" s="5"/>
      <c r="H33" s="11">
        <f>H20+H25+H30</f>
        <v>92.058750000000003</v>
      </c>
      <c r="I33" t="s">
        <v>66</v>
      </c>
    </row>
    <row r="34" spans="2:9" x14ac:dyDescent="0.25">
      <c r="B34" s="8" t="s">
        <v>13</v>
      </c>
      <c r="C34" s="8">
        <v>1800</v>
      </c>
      <c r="D34" s="8"/>
      <c r="E34" s="8">
        <v>1800</v>
      </c>
      <c r="F34" s="5"/>
      <c r="H34" s="8">
        <v>1800</v>
      </c>
    </row>
    <row r="35" spans="2:9" x14ac:dyDescent="0.25">
      <c r="B35" s="8" t="s">
        <v>14</v>
      </c>
      <c r="C35" s="15">
        <f>C34/C33</f>
        <v>7.9414100414718085</v>
      </c>
      <c r="D35" s="15"/>
      <c r="E35" s="15">
        <f>E34/E33</f>
        <v>26.490797207428461</v>
      </c>
      <c r="F35" s="5"/>
      <c r="H35" s="15">
        <f>H34/H33</f>
        <v>19.552731272149579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I21" sqref="I21"/>
    </sheetView>
  </sheetViews>
  <sheetFormatPr defaultRowHeight="15" x14ac:dyDescent="0.25"/>
  <cols>
    <col min="13" max="13" width="28" customWidth="1"/>
    <col min="14" max="14" width="9.5703125" bestFit="1" customWidth="1"/>
    <col min="16" max="16" width="9.5703125" bestFit="1" customWidth="1"/>
  </cols>
  <sheetData>
    <row r="1" spans="1:15" x14ac:dyDescent="0.25">
      <c r="A1">
        <v>20</v>
      </c>
      <c r="B1">
        <v>70</v>
      </c>
      <c r="C1">
        <f>B1*A1</f>
        <v>1400</v>
      </c>
      <c r="D1">
        <v>5</v>
      </c>
      <c r="E1">
        <f>C1/D1/2</f>
        <v>140</v>
      </c>
      <c r="F1" s="1">
        <v>0.15</v>
      </c>
      <c r="G1">
        <f>E1*F1</f>
        <v>21</v>
      </c>
      <c r="I1">
        <v>500</v>
      </c>
      <c r="J1" s="1">
        <v>0.1</v>
      </c>
      <c r="K1">
        <v>600</v>
      </c>
      <c r="L1" s="1">
        <v>0.08</v>
      </c>
      <c r="M1">
        <f>K1*L1</f>
        <v>48</v>
      </c>
    </row>
    <row r="2" spans="1:15" x14ac:dyDescent="0.25">
      <c r="C2">
        <v>1500</v>
      </c>
      <c r="D2">
        <v>5</v>
      </c>
      <c r="E2">
        <f>C2/D2/2</f>
        <v>150</v>
      </c>
      <c r="F2" s="1">
        <v>7.0000000000000007E-2</v>
      </c>
      <c r="G2">
        <f>E2*F2</f>
        <v>10.500000000000002</v>
      </c>
    </row>
    <row r="3" spans="1:15" x14ac:dyDescent="0.25">
      <c r="E3">
        <f>SUM(E1:E2)</f>
        <v>290</v>
      </c>
      <c r="G3">
        <f>SUM(G1:G2)</f>
        <v>31.5</v>
      </c>
    </row>
    <row r="4" spans="1:15" x14ac:dyDescent="0.25">
      <c r="E4">
        <f>E3/2</f>
        <v>145</v>
      </c>
      <c r="G4">
        <f>G3/2</f>
        <v>15.75</v>
      </c>
      <c r="M4">
        <f>M1+G3</f>
        <v>79.5</v>
      </c>
      <c r="N4">
        <v>1800</v>
      </c>
      <c r="O4">
        <f>N4/M4</f>
        <v>22.641509433962263</v>
      </c>
    </row>
    <row r="6" spans="1:15" x14ac:dyDescent="0.25">
      <c r="B6">
        <v>2015</v>
      </c>
    </row>
    <row r="7" spans="1:15" x14ac:dyDescent="0.25">
      <c r="A7" t="s">
        <v>0</v>
      </c>
      <c r="B7">
        <v>20</v>
      </c>
    </row>
    <row r="9" spans="1:15" x14ac:dyDescent="0.25">
      <c r="B9">
        <v>175</v>
      </c>
      <c r="C9">
        <v>70</v>
      </c>
      <c r="D9">
        <f>C9*B9</f>
        <v>12250</v>
      </c>
      <c r="M9" t="s">
        <v>19</v>
      </c>
    </row>
    <row r="10" spans="1:15" x14ac:dyDescent="0.25">
      <c r="D10">
        <v>1.8</v>
      </c>
      <c r="M10" t="s">
        <v>20</v>
      </c>
    </row>
    <row r="11" spans="1:15" x14ac:dyDescent="0.25">
      <c r="D11">
        <f>D9/D10</f>
        <v>6805.5555555555557</v>
      </c>
      <c r="M11" t="s">
        <v>21</v>
      </c>
    </row>
    <row r="12" spans="1:15" x14ac:dyDescent="0.25">
      <c r="M12" t="s">
        <v>22</v>
      </c>
    </row>
    <row r="13" spans="1:15" x14ac:dyDescent="0.25">
      <c r="A13" t="s">
        <v>8</v>
      </c>
      <c r="B13">
        <v>175</v>
      </c>
      <c r="C13" t="s">
        <v>1</v>
      </c>
      <c r="D13" t="s">
        <v>17</v>
      </c>
      <c r="E13" s="1">
        <v>0.75</v>
      </c>
      <c r="F13" t="s">
        <v>18</v>
      </c>
      <c r="M13" t="s">
        <v>26</v>
      </c>
    </row>
    <row r="14" spans="1:15" x14ac:dyDescent="0.25">
      <c r="A14" t="s">
        <v>1</v>
      </c>
      <c r="B14" t="s">
        <v>2</v>
      </c>
      <c r="C14" t="s">
        <v>3</v>
      </c>
      <c r="D14" t="s">
        <v>16</v>
      </c>
      <c r="E14" t="s">
        <v>4</v>
      </c>
      <c r="F14" t="s">
        <v>5</v>
      </c>
      <c r="G14" t="s">
        <v>6</v>
      </c>
      <c r="H14" t="s">
        <v>7</v>
      </c>
      <c r="M14" t="s">
        <v>27</v>
      </c>
    </row>
    <row r="15" spans="1:15" x14ac:dyDescent="0.25">
      <c r="A15">
        <v>175</v>
      </c>
      <c r="B15">
        <v>70</v>
      </c>
      <c r="C15">
        <f>B15*A15/10</f>
        <v>1225</v>
      </c>
      <c r="D15">
        <v>5</v>
      </c>
      <c r="E15">
        <f>C15/D15*E13</f>
        <v>183.75</v>
      </c>
      <c r="F15" s="1">
        <v>0.1</v>
      </c>
      <c r="G15">
        <f>F15*E15</f>
        <v>18.375</v>
      </c>
      <c r="H15" s="1">
        <v>0.5</v>
      </c>
      <c r="I15">
        <f>H15*G15</f>
        <v>9.1875</v>
      </c>
      <c r="M15" t="s">
        <v>28</v>
      </c>
    </row>
    <row r="16" spans="1:15" x14ac:dyDescent="0.25">
      <c r="A16" t="s">
        <v>9</v>
      </c>
      <c r="B16">
        <v>325</v>
      </c>
      <c r="C16" s="1">
        <v>0.25</v>
      </c>
      <c r="D16" t="s">
        <v>10</v>
      </c>
    </row>
    <row r="17" spans="1:17" x14ac:dyDescent="0.25">
      <c r="A17">
        <f>B16*C16</f>
        <v>81.25</v>
      </c>
      <c r="B17">
        <v>70</v>
      </c>
      <c r="C17">
        <f>B17*A17/10</f>
        <v>568.75</v>
      </c>
      <c r="D17">
        <v>5</v>
      </c>
      <c r="E17">
        <f>C17/D17*E13</f>
        <v>85.3125</v>
      </c>
      <c r="F17" s="1">
        <v>0.1</v>
      </c>
      <c r="G17">
        <f>F17*E17</f>
        <v>8.53125</v>
      </c>
      <c r="H17" s="1">
        <v>0.5</v>
      </c>
      <c r="I17">
        <f>H17*G17</f>
        <v>4.265625</v>
      </c>
    </row>
    <row r="18" spans="1:17" x14ac:dyDescent="0.25">
      <c r="A18" t="s">
        <v>11</v>
      </c>
      <c r="M18" t="s">
        <v>23</v>
      </c>
    </row>
    <row r="19" spans="1:17" x14ac:dyDescent="0.25">
      <c r="A19" t="s">
        <v>15</v>
      </c>
      <c r="C19">
        <v>250</v>
      </c>
      <c r="E19">
        <v>250</v>
      </c>
      <c r="F19" s="1">
        <v>7.0000000000000007E-2</v>
      </c>
      <c r="G19">
        <f>F19*E19</f>
        <v>17.5</v>
      </c>
      <c r="I19">
        <f>G19</f>
        <v>17.5</v>
      </c>
      <c r="M19" t="s">
        <v>29</v>
      </c>
    </row>
    <row r="20" spans="1:17" x14ac:dyDescent="0.25">
      <c r="A20" t="s">
        <v>12</v>
      </c>
      <c r="M20" t="s">
        <v>24</v>
      </c>
    </row>
    <row r="21" spans="1:17" x14ac:dyDescent="0.25">
      <c r="C21">
        <v>600</v>
      </c>
      <c r="E21">
        <v>600</v>
      </c>
      <c r="F21" s="1">
        <v>7.0000000000000007E-2</v>
      </c>
      <c r="G21">
        <f>F21*E21</f>
        <v>42.000000000000007</v>
      </c>
      <c r="I21">
        <f>G21</f>
        <v>42.000000000000007</v>
      </c>
      <c r="M21" t="s">
        <v>25</v>
      </c>
    </row>
    <row r="22" spans="1:17" x14ac:dyDescent="0.25">
      <c r="E22">
        <f>SUM(E15:E21)</f>
        <v>1119.0625</v>
      </c>
      <c r="I22">
        <f>SUM(I15:I21)</f>
        <v>72.953125</v>
      </c>
    </row>
    <row r="23" spans="1:17" x14ac:dyDescent="0.25">
      <c r="H23" t="s">
        <v>13</v>
      </c>
      <c r="I23">
        <v>1800</v>
      </c>
      <c r="M23" t="s">
        <v>30</v>
      </c>
    </row>
    <row r="24" spans="1:17" x14ac:dyDescent="0.25">
      <c r="H24" t="s">
        <v>14</v>
      </c>
      <c r="I24">
        <f>I23/I22</f>
        <v>24.673377596915827</v>
      </c>
      <c r="M24" t="s">
        <v>35</v>
      </c>
      <c r="N24">
        <f>17.5/5*70</f>
        <v>245</v>
      </c>
      <c r="O24" t="s">
        <v>31</v>
      </c>
      <c r="P24">
        <f>17.5/5*70*75%</f>
        <v>183.75</v>
      </c>
      <c r="Q24" t="s">
        <v>34</v>
      </c>
    </row>
    <row r="25" spans="1:17" x14ac:dyDescent="0.25">
      <c r="M25" t="s">
        <v>36</v>
      </c>
      <c r="N25">
        <f>32.5/5*70</f>
        <v>455</v>
      </c>
      <c r="P25">
        <f>32.5*25%*75%/5*70</f>
        <v>85.3125</v>
      </c>
      <c r="Q25" t="s">
        <v>48</v>
      </c>
    </row>
    <row r="26" spans="1:17" x14ac:dyDescent="0.25">
      <c r="M26" t="s">
        <v>32</v>
      </c>
      <c r="N26" s="1">
        <v>0.3</v>
      </c>
      <c r="P26" s="1">
        <v>0.1</v>
      </c>
    </row>
    <row r="27" spans="1:17" x14ac:dyDescent="0.25">
      <c r="M27" t="s">
        <v>33</v>
      </c>
      <c r="N27">
        <f>N26*(N24+N25)</f>
        <v>210</v>
      </c>
      <c r="P27">
        <f>P26*(P24+P25)</f>
        <v>26.90625</v>
      </c>
    </row>
    <row r="28" spans="1:17" x14ac:dyDescent="0.25">
      <c r="N28">
        <f>N27*80%</f>
        <v>168</v>
      </c>
      <c r="O28" t="s">
        <v>38</v>
      </c>
      <c r="P28">
        <f>P27*50%</f>
        <v>13.453125</v>
      </c>
      <c r="Q28" t="s">
        <v>37</v>
      </c>
    </row>
    <row r="30" spans="1:17" x14ac:dyDescent="0.25">
      <c r="M30" t="s">
        <v>39</v>
      </c>
    </row>
    <row r="31" spans="1:17" x14ac:dyDescent="0.25">
      <c r="M31" t="s">
        <v>40</v>
      </c>
      <c r="N31">
        <v>238</v>
      </c>
      <c r="P31">
        <f>N31*75%</f>
        <v>178.5</v>
      </c>
      <c r="Q31" t="s">
        <v>41</v>
      </c>
    </row>
    <row r="32" spans="1:17" x14ac:dyDescent="0.25">
      <c r="M32" t="s">
        <v>32</v>
      </c>
      <c r="N32" s="1">
        <v>7.0000000000000007E-2</v>
      </c>
      <c r="P32" s="1">
        <v>7.0000000000000007E-2</v>
      </c>
      <c r="Q32" t="s">
        <v>42</v>
      </c>
    </row>
    <row r="33" spans="13:16" x14ac:dyDescent="0.25">
      <c r="M33" t="s">
        <v>33</v>
      </c>
      <c r="N33">
        <f>N32*N31</f>
        <v>16.66</v>
      </c>
      <c r="P33">
        <f>P32*P31</f>
        <v>12.495000000000001</v>
      </c>
    </row>
    <row r="35" spans="13:16" x14ac:dyDescent="0.25">
      <c r="M35" t="s">
        <v>43</v>
      </c>
      <c r="N35" t="s">
        <v>44</v>
      </c>
      <c r="O35">
        <v>550</v>
      </c>
    </row>
    <row r="36" spans="13:16" x14ac:dyDescent="0.25">
      <c r="M36" t="s">
        <v>46</v>
      </c>
      <c r="N36">
        <v>600</v>
      </c>
      <c r="O36" t="s">
        <v>45</v>
      </c>
      <c r="P36">
        <f>N36</f>
        <v>600</v>
      </c>
    </row>
    <row r="37" spans="13:16" x14ac:dyDescent="0.25">
      <c r="M37" t="s">
        <v>32</v>
      </c>
      <c r="N37" s="1">
        <v>7.0000000000000007E-2</v>
      </c>
      <c r="P37" s="3">
        <f t="shared" ref="P37:P38" si="0">N37</f>
        <v>7.0000000000000007E-2</v>
      </c>
    </row>
    <row r="38" spans="13:16" x14ac:dyDescent="0.25">
      <c r="M38" t="s">
        <v>33</v>
      </c>
      <c r="N38">
        <f>N36*N37</f>
        <v>42.000000000000007</v>
      </c>
      <c r="P38">
        <f t="shared" si="0"/>
        <v>42.000000000000007</v>
      </c>
    </row>
    <row r="40" spans="13:16" x14ac:dyDescent="0.25">
      <c r="M40" t="s">
        <v>47</v>
      </c>
      <c r="N40" s="2">
        <f>N24+N25+N31+N36</f>
        <v>1538</v>
      </c>
      <c r="O40" s="2"/>
      <c r="P40" s="2">
        <f>P24+P25+P31+P36</f>
        <v>1047.5625</v>
      </c>
    </row>
    <row r="41" spans="13:16" x14ac:dyDescent="0.25">
      <c r="M41" t="s">
        <v>33</v>
      </c>
      <c r="N41" s="2">
        <f>N28+N33+N38</f>
        <v>226.66</v>
      </c>
      <c r="O41" s="2"/>
      <c r="P41" s="2">
        <f>P28+P33+P38</f>
        <v>67.948125000000005</v>
      </c>
    </row>
    <row r="42" spans="13:16" x14ac:dyDescent="0.25">
      <c r="M42" t="s">
        <v>13</v>
      </c>
      <c r="N42">
        <v>1800</v>
      </c>
      <c r="P42">
        <v>1800</v>
      </c>
    </row>
    <row r="43" spans="13:16" x14ac:dyDescent="0.25">
      <c r="M43" t="s">
        <v>14</v>
      </c>
      <c r="N43" s="4">
        <f>N42/N41</f>
        <v>7.9414100414718085</v>
      </c>
      <c r="P43" s="4">
        <f>P42/P41</f>
        <v>26.490797207428461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2017-04-03T03:12:36Z</dcterms:created>
  <dcterms:modified xsi:type="dcterms:W3CDTF">2017-04-06T22:45:49Z</dcterms:modified>
</cp:coreProperties>
</file>