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user" reservationPassword="C587"/>
  <workbookPr defaultThemeVersion="124226"/>
  <bookViews>
    <workbookView xWindow="120" yWindow="75" windowWidth="17040" windowHeight="9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2"/>
  <c r="I20"/>
  <c r="I19"/>
  <c r="H3"/>
  <c r="H4"/>
  <c r="H5"/>
  <c r="H6"/>
  <c r="H7"/>
  <c r="H8"/>
  <c r="H9"/>
  <c r="H10"/>
  <c r="H11"/>
  <c r="H12"/>
  <c r="H13"/>
  <c r="H14"/>
  <c r="H15"/>
  <c r="H16"/>
  <c r="H2"/>
  <c r="E19"/>
  <c r="D9"/>
  <c r="D16"/>
  <c r="E16" s="1"/>
  <c r="H18" l="1"/>
  <c r="I18" s="1"/>
  <c r="D3"/>
  <c r="E3" s="1"/>
  <c r="D6"/>
  <c r="E6" s="1"/>
  <c r="D5"/>
  <c r="E5" s="1"/>
  <c r="D13"/>
  <c r="E13" s="1"/>
  <c r="D4"/>
  <c r="E4" s="1"/>
  <c r="D8"/>
  <c r="E8" s="1"/>
  <c r="D10"/>
  <c r="E10" s="1"/>
  <c r="D14"/>
  <c r="E14" s="1"/>
  <c r="D2"/>
  <c r="E2" s="1"/>
  <c r="D7"/>
  <c r="E7" s="1"/>
  <c r="D12"/>
  <c r="E12" s="1"/>
  <c r="D15"/>
  <c r="E15" s="1"/>
  <c r="E9"/>
  <c r="D11"/>
  <c r="E11" s="1"/>
  <c r="D19" l="1"/>
  <c r="D20" l="1"/>
  <c r="D22" s="1"/>
</calcChain>
</file>

<file path=xl/sharedStrings.xml><?xml version="1.0" encoding="utf-8"?>
<sst xmlns="http://schemas.openxmlformats.org/spreadsheetml/2006/main" count="50" uniqueCount="49">
  <si>
    <t>Name</t>
  </si>
  <si>
    <t>No of Shares</t>
  </si>
  <si>
    <t>Buy Price</t>
  </si>
  <si>
    <t>Total Inv</t>
  </si>
  <si>
    <t>%age Of Portfolio</t>
  </si>
  <si>
    <t>ABFRL</t>
  </si>
  <si>
    <t>BOROSIL</t>
  </si>
  <si>
    <t>CASTROL</t>
  </si>
  <si>
    <t>FCEL</t>
  </si>
  <si>
    <t>HEG</t>
  </si>
  <si>
    <t>HIKAL</t>
  </si>
  <si>
    <t>INDIAN HUME PIPE</t>
  </si>
  <si>
    <t>KALYANI STEEL LTD</t>
  </si>
  <si>
    <t>MAN INFRA</t>
  </si>
  <si>
    <t>NESCO</t>
  </si>
  <si>
    <t>SANDESH</t>
  </si>
  <si>
    <t>SKIPPER</t>
  </si>
  <si>
    <t>SUDARSHAN CHEM</t>
  </si>
  <si>
    <t>TOTAL INV</t>
  </si>
  <si>
    <t>CASH</t>
  </si>
  <si>
    <t>TOTAL PF</t>
  </si>
  <si>
    <t>IBWSL</t>
  </si>
  <si>
    <t>HALDYN GLASS</t>
  </si>
  <si>
    <t>INDUSTRY</t>
  </si>
  <si>
    <t>REAL ESTATE</t>
  </si>
  <si>
    <t>COMMERCIAL REAL ESTATE</t>
  </si>
  <si>
    <t>CONSUMER GOODS</t>
  </si>
  <si>
    <t>FMCG</t>
  </si>
  <si>
    <t>CRUDE DERIVATIVE/AUTO</t>
  </si>
  <si>
    <t>MEDIA</t>
  </si>
  <si>
    <t>WATER / IRRIGATION</t>
  </si>
  <si>
    <t>AGRI GOOD</t>
  </si>
  <si>
    <t>BRANDED RETAIL</t>
  </si>
  <si>
    <t>POWER / INFRA</t>
  </si>
  <si>
    <t>AGRI CHEMICAL / PHARMA</t>
  </si>
  <si>
    <t>INDUSTRIAL COMMODITY</t>
  </si>
  <si>
    <t>SPECIALITY CHEMICALS</t>
  </si>
  <si>
    <t>AUTO / DEFENCE</t>
  </si>
  <si>
    <t>DATE</t>
  </si>
  <si>
    <t>06.05.2016</t>
  </si>
  <si>
    <t>NIFTY</t>
  </si>
  <si>
    <t>SENSEX</t>
  </si>
  <si>
    <t>CMP</t>
  </si>
  <si>
    <t>PROFIT/LOSS</t>
  </si>
  <si>
    <t>% AGE</t>
  </si>
  <si>
    <t>NIFTY Returns</t>
  </si>
  <si>
    <t>SENSEX Returns</t>
  </si>
  <si>
    <t>13.05.2016</t>
  </si>
  <si>
    <t>PROFIT/LOSS RS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</si>
</sst>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1" xfId="0" applyFont="1" applyBorder="1"/>
    <xf numFmtId="0" fontId="1" fillId="0" borderId="2" xfId="1" applyBorder="1" applyAlignment="1" applyProtection="1"/>
    <xf numFmtId="0" fontId="1" fillId="0" borderId="3" xfId="1" applyBorder="1" applyAlignment="1" applyProtection="1"/>
    <xf numFmtId="0" fontId="0" fillId="0" borderId="3" xfId="0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2" xfId="0" applyBorder="1"/>
    <xf numFmtId="0" fontId="3" fillId="2" borderId="3" xfId="0" applyFont="1" applyFill="1" applyBorder="1" applyAlignment="1">
      <alignment horizontal="right"/>
    </xf>
    <xf numFmtId="0" fontId="3" fillId="3" borderId="3" xfId="0" applyFont="1" applyFill="1" applyBorder="1"/>
    <xf numFmtId="0" fontId="3" fillId="3" borderId="4" xfId="0" applyFont="1" applyFill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0" borderId="4" xfId="0" applyBorder="1"/>
    <xf numFmtId="0" fontId="2" fillId="0" borderId="2" xfId="1" applyFont="1" applyBorder="1" applyAlignment="1" applyProtection="1"/>
    <xf numFmtId="0" fontId="3" fillId="5" borderId="3" xfId="0" applyFont="1" applyFill="1" applyBorder="1"/>
    <xf numFmtId="0" fontId="3" fillId="4" borderId="3" xfId="0" applyFont="1" applyFill="1" applyBorder="1"/>
    <xf numFmtId="0" fontId="0" fillId="4" borderId="3" xfId="0" applyFont="1" applyFill="1" applyBorder="1"/>
    <xf numFmtId="0" fontId="3" fillId="5" borderId="7" xfId="0" applyFont="1" applyFill="1" applyBorder="1"/>
    <xf numFmtId="2" fontId="0" fillId="4" borderId="7" xfId="0" applyNumberFormat="1" applyFill="1" applyBorder="1"/>
    <xf numFmtId="0" fontId="0" fillId="0" borderId="8" xfId="0" applyBorder="1"/>
    <xf numFmtId="2" fontId="3" fillId="5" borderId="3" xfId="0" applyNumberFormat="1" applyFont="1" applyFill="1" applyBorder="1"/>
    <xf numFmtId="0" fontId="1" fillId="0" borderId="4" xfId="1" applyBorder="1" applyAlignment="1" applyProtection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3" fillId="3" borderId="3" xfId="0" applyNumberFormat="1" applyFont="1" applyFill="1" applyBorder="1"/>
    <xf numFmtId="2" fontId="3" fillId="0" borderId="2" xfId="0" applyNumberFormat="1" applyFont="1" applyBorder="1"/>
    <xf numFmtId="2" fontId="3" fillId="4" borderId="3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ikal.com/aboutus/who_we_are.htm" TargetMode="External"/><Relationship Id="rId13" Type="http://schemas.openxmlformats.org/officeDocument/2006/relationships/hyperlink" Target="http://prosperotree.com/investment-ideas/276-haldyn-glass-excellent-capital-allocator.html" TargetMode="External"/><Relationship Id="rId3" Type="http://schemas.openxmlformats.org/officeDocument/2006/relationships/hyperlink" Target="http://www.castrol.com/en_in/india.html" TargetMode="External"/><Relationship Id="rId7" Type="http://schemas.openxmlformats.org/officeDocument/2006/relationships/hyperlink" Target="https://www.indiabulls.com/wholesale/default.htm" TargetMode="External"/><Relationship Id="rId12" Type="http://schemas.openxmlformats.org/officeDocument/2006/relationships/hyperlink" Target="http://www.skipperlimited.com/about-us/company-profile.aspx" TargetMode="External"/><Relationship Id="rId2" Type="http://schemas.openxmlformats.org/officeDocument/2006/relationships/hyperlink" Target="http://www.nesco.in/briefglance.html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borosil.com/about/" TargetMode="External"/><Relationship Id="rId6" Type="http://schemas.openxmlformats.org/officeDocument/2006/relationships/hyperlink" Target="http://www.indianhumepipe.com/AboutUs.aspx" TargetMode="External"/><Relationship Id="rId11" Type="http://schemas.openxmlformats.org/officeDocument/2006/relationships/hyperlink" Target="http://www.sudarshan.com/" TargetMode="External"/><Relationship Id="rId5" Type="http://schemas.openxmlformats.org/officeDocument/2006/relationships/hyperlink" Target="http://www.kalyanisteels.com/about-us/" TargetMode="External"/><Relationship Id="rId15" Type="http://schemas.openxmlformats.org/officeDocument/2006/relationships/hyperlink" Target="http://hemanghigandhi.blogspot.in/2015/07/fcel-cmp-16-fmcg-powerhouse-in-making.html" TargetMode="External"/><Relationship Id="rId10" Type="http://schemas.openxmlformats.org/officeDocument/2006/relationships/hyperlink" Target="http://www.hegltd.com/" TargetMode="External"/><Relationship Id="rId4" Type="http://schemas.openxmlformats.org/officeDocument/2006/relationships/hyperlink" Target="http://hemanghigandhi.blogspot.in/2015/09/sandesh-ltd-bse-526725-rs-650-fv-rs-10.html" TargetMode="External"/><Relationship Id="rId9" Type="http://schemas.openxmlformats.org/officeDocument/2006/relationships/hyperlink" Target="http://abfrl.com/" TargetMode="External"/><Relationship Id="rId14" Type="http://schemas.openxmlformats.org/officeDocument/2006/relationships/hyperlink" Target="http://prosperotree.com/investment-ideas/269-man-infra-capital-light-real-estate-pla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G27" sqref="G27"/>
    </sheetView>
  </sheetViews>
  <sheetFormatPr defaultRowHeight="15"/>
  <cols>
    <col min="1" max="1" width="18.28515625" customWidth="1"/>
    <col min="2" max="2" width="18.42578125" customWidth="1"/>
    <col min="3" max="3" width="13" customWidth="1"/>
    <col min="5" max="5" width="18.140625" customWidth="1"/>
    <col min="6" max="6" width="24.28515625" customWidth="1"/>
    <col min="7" max="7" width="16.5703125" customWidth="1"/>
    <col min="8" max="8" width="12.42578125" customWidth="1"/>
  </cols>
  <sheetData>
    <row r="1" spans="1:9" ht="15.75" thickBot="1">
      <c r="A1" s="1" t="s">
        <v>0</v>
      </c>
      <c r="B1" s="1" t="s">
        <v>1</v>
      </c>
      <c r="C1" s="1" t="s">
        <v>2</v>
      </c>
      <c r="D1" s="11" t="s">
        <v>3</v>
      </c>
      <c r="E1" s="1" t="s">
        <v>4</v>
      </c>
      <c r="F1" s="1" t="s">
        <v>23</v>
      </c>
      <c r="G1" s="1" t="s">
        <v>42</v>
      </c>
      <c r="H1" s="11" t="s">
        <v>43</v>
      </c>
      <c r="I1" s="1" t="s">
        <v>44</v>
      </c>
    </row>
    <row r="2" spans="1:9">
      <c r="A2" s="2" t="s">
        <v>14</v>
      </c>
      <c r="B2" s="7">
        <v>250</v>
      </c>
      <c r="C2" s="7">
        <v>1535</v>
      </c>
      <c r="D2" s="12">
        <f t="shared" ref="D2:D16" si="0">B2*C2</f>
        <v>383750</v>
      </c>
      <c r="E2" s="26">
        <f t="shared" ref="E2:E16" si="1">D2*100/2500000</f>
        <v>15.35</v>
      </c>
      <c r="F2" s="17" t="s">
        <v>25</v>
      </c>
      <c r="G2" s="7">
        <v>1503</v>
      </c>
      <c r="H2" s="12">
        <f>(G2*B2)-D2</f>
        <v>-8000</v>
      </c>
      <c r="I2" s="26">
        <f>H2*100/D2</f>
        <v>-2.0846905537459284</v>
      </c>
    </row>
    <row r="3" spans="1:9">
      <c r="A3" s="3" t="s">
        <v>6</v>
      </c>
      <c r="B3" s="4">
        <v>75</v>
      </c>
      <c r="C3" s="4">
        <v>3200</v>
      </c>
      <c r="D3" s="13">
        <f t="shared" si="0"/>
        <v>240000</v>
      </c>
      <c r="E3" s="27">
        <f t="shared" si="1"/>
        <v>9.6</v>
      </c>
      <c r="F3" s="4" t="s">
        <v>26</v>
      </c>
      <c r="G3" s="4">
        <v>3694.5</v>
      </c>
      <c r="H3" s="13">
        <f t="shared" ref="H3:H16" si="2">(G3*B3)-D3</f>
        <v>37087.5</v>
      </c>
      <c r="I3" s="27">
        <f t="shared" ref="I3:I16" si="3">H3*100/D3</f>
        <v>15.453125</v>
      </c>
    </row>
    <row r="4" spans="1:9">
      <c r="A4" s="3" t="s">
        <v>22</v>
      </c>
      <c r="B4" s="4">
        <v>7250</v>
      </c>
      <c r="C4" s="4">
        <v>30.3</v>
      </c>
      <c r="D4" s="13">
        <f t="shared" si="0"/>
        <v>219675</v>
      </c>
      <c r="E4" s="27">
        <f t="shared" si="1"/>
        <v>8.7870000000000008</v>
      </c>
      <c r="F4" s="4" t="s">
        <v>26</v>
      </c>
      <c r="G4" s="4">
        <v>29.25</v>
      </c>
      <c r="H4" s="13">
        <f t="shared" si="2"/>
        <v>-7612.5</v>
      </c>
      <c r="I4" s="27">
        <f t="shared" si="3"/>
        <v>-3.4653465346534653</v>
      </c>
    </row>
    <row r="5" spans="1:9">
      <c r="A5" s="3" t="s">
        <v>8</v>
      </c>
      <c r="B5" s="4">
        <v>10000</v>
      </c>
      <c r="C5" s="4">
        <v>21.61</v>
      </c>
      <c r="D5" s="13">
        <f t="shared" si="0"/>
        <v>216100</v>
      </c>
      <c r="E5" s="27">
        <f t="shared" si="1"/>
        <v>8.6440000000000001</v>
      </c>
      <c r="F5" s="4" t="s">
        <v>27</v>
      </c>
      <c r="G5" s="4">
        <v>21.2</v>
      </c>
      <c r="H5" s="13">
        <f t="shared" si="2"/>
        <v>-4100</v>
      </c>
      <c r="I5" s="27">
        <f t="shared" si="3"/>
        <v>-1.8972697825080982</v>
      </c>
    </row>
    <row r="6" spans="1:9">
      <c r="A6" s="3" t="s">
        <v>7</v>
      </c>
      <c r="B6" s="4">
        <v>500</v>
      </c>
      <c r="C6" s="4">
        <v>416</v>
      </c>
      <c r="D6" s="13">
        <f t="shared" si="0"/>
        <v>208000</v>
      </c>
      <c r="E6" s="27">
        <f t="shared" si="1"/>
        <v>8.32</v>
      </c>
      <c r="F6" s="4" t="s">
        <v>28</v>
      </c>
      <c r="G6" s="4">
        <v>422.9</v>
      </c>
      <c r="H6" s="13">
        <f t="shared" si="2"/>
        <v>3450</v>
      </c>
      <c r="I6" s="27">
        <f t="shared" si="3"/>
        <v>1.6586538461538463</v>
      </c>
    </row>
    <row r="7" spans="1:9">
      <c r="A7" s="3" t="s">
        <v>15</v>
      </c>
      <c r="B7" s="4">
        <v>250</v>
      </c>
      <c r="C7" s="4">
        <v>725</v>
      </c>
      <c r="D7" s="13">
        <f t="shared" si="0"/>
        <v>181250</v>
      </c>
      <c r="E7" s="27">
        <f t="shared" si="1"/>
        <v>7.25</v>
      </c>
      <c r="F7" s="4" t="s">
        <v>29</v>
      </c>
      <c r="G7" s="4">
        <v>770.2</v>
      </c>
      <c r="H7" s="13">
        <f t="shared" si="2"/>
        <v>11300</v>
      </c>
      <c r="I7" s="27">
        <f t="shared" si="3"/>
        <v>6.2344827586206897</v>
      </c>
    </row>
    <row r="8" spans="1:9">
      <c r="A8" s="3" t="s">
        <v>11</v>
      </c>
      <c r="B8" s="4">
        <v>500</v>
      </c>
      <c r="C8" s="4">
        <v>350</v>
      </c>
      <c r="D8" s="13">
        <f t="shared" si="0"/>
        <v>175000</v>
      </c>
      <c r="E8" s="27">
        <f t="shared" si="1"/>
        <v>7</v>
      </c>
      <c r="F8" s="4" t="s">
        <v>30</v>
      </c>
      <c r="G8" s="4">
        <v>340</v>
      </c>
      <c r="H8" s="13">
        <f t="shared" si="2"/>
        <v>-5000</v>
      </c>
      <c r="I8" s="27">
        <f t="shared" si="3"/>
        <v>-2.8571428571428572</v>
      </c>
    </row>
    <row r="9" spans="1:9">
      <c r="A9" s="3" t="s">
        <v>21</v>
      </c>
      <c r="B9" s="4">
        <v>10000</v>
      </c>
      <c r="C9" s="4">
        <v>16.8</v>
      </c>
      <c r="D9" s="13">
        <f t="shared" si="0"/>
        <v>168000</v>
      </c>
      <c r="E9" s="27">
        <f t="shared" si="1"/>
        <v>6.72</v>
      </c>
      <c r="F9" s="4" t="s">
        <v>31</v>
      </c>
      <c r="G9" s="4">
        <v>24.75</v>
      </c>
      <c r="H9" s="13">
        <f t="shared" si="2"/>
        <v>79500</v>
      </c>
      <c r="I9" s="27">
        <f t="shared" si="3"/>
        <v>47.321428571428569</v>
      </c>
    </row>
    <row r="10" spans="1:9">
      <c r="A10" s="3" t="s">
        <v>12</v>
      </c>
      <c r="B10" s="4">
        <v>1000</v>
      </c>
      <c r="C10" s="4">
        <v>164.5</v>
      </c>
      <c r="D10" s="13">
        <f t="shared" si="0"/>
        <v>164500</v>
      </c>
      <c r="E10" s="27">
        <f t="shared" si="1"/>
        <v>6.58</v>
      </c>
      <c r="F10" s="4" t="s">
        <v>37</v>
      </c>
      <c r="G10" s="4">
        <v>157.9</v>
      </c>
      <c r="H10" s="13">
        <f t="shared" si="2"/>
        <v>-6600</v>
      </c>
      <c r="I10" s="27">
        <f t="shared" si="3"/>
        <v>-4.0121580547112465</v>
      </c>
    </row>
    <row r="11" spans="1:9">
      <c r="A11" s="3" t="s">
        <v>5</v>
      </c>
      <c r="B11" s="4">
        <v>750</v>
      </c>
      <c r="C11" s="4">
        <v>140.4</v>
      </c>
      <c r="D11" s="13">
        <f t="shared" si="0"/>
        <v>105300</v>
      </c>
      <c r="E11" s="27">
        <f t="shared" si="1"/>
        <v>4.2119999999999997</v>
      </c>
      <c r="F11" s="4" t="s">
        <v>32</v>
      </c>
      <c r="G11" s="4">
        <v>158.69999999999999</v>
      </c>
      <c r="H11" s="13">
        <f t="shared" si="2"/>
        <v>13724.999999999985</v>
      </c>
      <c r="I11" s="27">
        <f t="shared" si="3"/>
        <v>13.034188034188022</v>
      </c>
    </row>
    <row r="12" spans="1:9">
      <c r="A12" s="3" t="s">
        <v>16</v>
      </c>
      <c r="B12" s="4">
        <v>750</v>
      </c>
      <c r="C12" s="4">
        <v>140</v>
      </c>
      <c r="D12" s="13">
        <f t="shared" si="0"/>
        <v>105000</v>
      </c>
      <c r="E12" s="27">
        <f t="shared" si="1"/>
        <v>4.2</v>
      </c>
      <c r="F12" s="4" t="s">
        <v>33</v>
      </c>
      <c r="G12" s="4">
        <v>140.80000000000001</v>
      </c>
      <c r="H12" s="13">
        <f t="shared" si="2"/>
        <v>600.00000000001455</v>
      </c>
      <c r="I12" s="27">
        <f t="shared" si="3"/>
        <v>0.57142857142858527</v>
      </c>
    </row>
    <row r="13" spans="1:9">
      <c r="A13" s="3" t="s">
        <v>10</v>
      </c>
      <c r="B13" s="4">
        <v>750</v>
      </c>
      <c r="C13" s="4">
        <v>139</v>
      </c>
      <c r="D13" s="13">
        <f t="shared" si="0"/>
        <v>104250</v>
      </c>
      <c r="E13" s="27">
        <f t="shared" si="1"/>
        <v>4.17</v>
      </c>
      <c r="F13" s="4" t="s">
        <v>34</v>
      </c>
      <c r="G13" s="4">
        <v>163.4</v>
      </c>
      <c r="H13" s="13">
        <f t="shared" si="2"/>
        <v>18300</v>
      </c>
      <c r="I13" s="27">
        <f t="shared" si="3"/>
        <v>17.553956834532375</v>
      </c>
    </row>
    <row r="14" spans="1:9">
      <c r="A14" s="3" t="s">
        <v>13</v>
      </c>
      <c r="B14" s="4">
        <v>2500</v>
      </c>
      <c r="C14" s="4">
        <v>38</v>
      </c>
      <c r="D14" s="13">
        <f t="shared" si="0"/>
        <v>95000</v>
      </c>
      <c r="E14" s="27">
        <f t="shared" si="1"/>
        <v>3.8</v>
      </c>
      <c r="F14" s="4" t="s">
        <v>24</v>
      </c>
      <c r="G14" s="4">
        <v>38.75</v>
      </c>
      <c r="H14" s="13">
        <f t="shared" si="2"/>
        <v>1875</v>
      </c>
      <c r="I14" s="27">
        <f t="shared" si="3"/>
        <v>1.9736842105263157</v>
      </c>
    </row>
    <row r="15" spans="1:9">
      <c r="A15" s="3" t="s">
        <v>9</v>
      </c>
      <c r="B15" s="4">
        <v>510</v>
      </c>
      <c r="C15" s="4">
        <v>155</v>
      </c>
      <c r="D15" s="13">
        <f t="shared" si="0"/>
        <v>79050</v>
      </c>
      <c r="E15" s="27">
        <f t="shared" si="1"/>
        <v>3.1619999999999999</v>
      </c>
      <c r="F15" s="4" t="s">
        <v>35</v>
      </c>
      <c r="G15" s="4">
        <v>162.05000000000001</v>
      </c>
      <c r="H15" s="13">
        <f t="shared" si="2"/>
        <v>3595.5</v>
      </c>
      <c r="I15" s="27">
        <f t="shared" si="3"/>
        <v>4.5483870967741939</v>
      </c>
    </row>
    <row r="16" spans="1:9" ht="15.75" thickBot="1">
      <c r="A16" s="25" t="s">
        <v>17</v>
      </c>
      <c r="B16" s="16">
        <v>500</v>
      </c>
      <c r="C16" s="16">
        <v>109</v>
      </c>
      <c r="D16" s="23">
        <f t="shared" si="0"/>
        <v>54500</v>
      </c>
      <c r="E16" s="28">
        <f t="shared" si="1"/>
        <v>2.1800000000000002</v>
      </c>
      <c r="F16" s="16" t="s">
        <v>36</v>
      </c>
      <c r="G16" s="16">
        <v>117.2</v>
      </c>
      <c r="H16" s="23">
        <f t="shared" si="2"/>
        <v>4100</v>
      </c>
      <c r="I16" s="28">
        <f t="shared" si="3"/>
        <v>7.522935779816514</v>
      </c>
    </row>
    <row r="17" spans="1:9">
      <c r="A17" s="7"/>
      <c r="B17" s="7"/>
      <c r="C17" s="7"/>
      <c r="D17" s="12"/>
      <c r="E17" s="26"/>
      <c r="F17" s="7"/>
      <c r="G17" s="7"/>
      <c r="H17" s="12"/>
      <c r="I17" s="30"/>
    </row>
    <row r="18" spans="1:9">
      <c r="A18" s="4"/>
      <c r="B18" s="4"/>
      <c r="C18" s="4"/>
      <c r="D18" s="13"/>
      <c r="E18" s="27"/>
      <c r="F18" s="18" t="s">
        <v>47</v>
      </c>
      <c r="G18" s="18" t="s">
        <v>48</v>
      </c>
      <c r="H18" s="21">
        <f>SUM(H2:H17)</f>
        <v>142220.5</v>
      </c>
      <c r="I18" s="24">
        <f>H18*100/D22</f>
        <v>5.6888199999999998</v>
      </c>
    </row>
    <row r="19" spans="1:9">
      <c r="A19" s="4"/>
      <c r="B19" s="4"/>
      <c r="C19" s="9" t="s">
        <v>18</v>
      </c>
      <c r="D19" s="14">
        <f>SUM(D2:D18)</f>
        <v>2499375</v>
      </c>
      <c r="E19" s="29">
        <f>SUM(E2:E18)</f>
        <v>99.975000000000009</v>
      </c>
      <c r="F19" s="19" t="s">
        <v>45</v>
      </c>
      <c r="G19" s="20">
        <v>7814.9</v>
      </c>
      <c r="H19" s="22"/>
      <c r="I19" s="31">
        <f>(G19-B21)*100/B21</f>
        <v>1.0532168695730859</v>
      </c>
    </row>
    <row r="20" spans="1:9">
      <c r="A20" s="5" t="s">
        <v>38</v>
      </c>
      <c r="B20" s="8" t="s">
        <v>39</v>
      </c>
      <c r="C20" s="9" t="s">
        <v>19</v>
      </c>
      <c r="D20" s="14">
        <f>2500000-D19</f>
        <v>625</v>
      </c>
      <c r="E20" s="4"/>
      <c r="F20" s="19" t="s">
        <v>46</v>
      </c>
      <c r="G20" s="20">
        <v>25489.57</v>
      </c>
      <c r="H20" s="22"/>
      <c r="I20" s="31">
        <f>(G20-B22)*100/B22</f>
        <v>1.0348217293933437</v>
      </c>
    </row>
    <row r="21" spans="1:9">
      <c r="A21" s="5" t="s">
        <v>40</v>
      </c>
      <c r="B21" s="5">
        <v>7733.45</v>
      </c>
      <c r="C21" s="9"/>
      <c r="D21" s="14"/>
      <c r="E21" s="4"/>
      <c r="F21" s="4"/>
      <c r="G21" s="4"/>
      <c r="H21" s="13"/>
      <c r="I21" s="4"/>
    </row>
    <row r="22" spans="1:9" ht="15.75" thickBot="1">
      <c r="A22" s="6" t="s">
        <v>41</v>
      </c>
      <c r="B22" s="6">
        <v>25228.5</v>
      </c>
      <c r="C22" s="10" t="s">
        <v>20</v>
      </c>
      <c r="D22" s="15">
        <f>D19+D20</f>
        <v>2500000</v>
      </c>
      <c r="E22" s="16"/>
      <c r="F22" s="16"/>
      <c r="G22" s="16"/>
      <c r="H22" s="23"/>
      <c r="I22" s="16"/>
    </row>
  </sheetData>
  <sortState ref="A2:F16">
    <sortCondition descending="1" ref="D2:D16"/>
    <sortCondition ref="F2:F16"/>
  </sortState>
  <hyperlinks>
    <hyperlink ref="A3" r:id="rId1"/>
    <hyperlink ref="A2" r:id="rId2"/>
    <hyperlink ref="A6" r:id="rId3"/>
    <hyperlink ref="A7" r:id="rId4"/>
    <hyperlink ref="A10" r:id="rId5"/>
    <hyperlink ref="A8" r:id="rId6"/>
    <hyperlink ref="A9" r:id="rId7"/>
    <hyperlink ref="A13" r:id="rId8"/>
    <hyperlink ref="A11" r:id="rId9" location="about"/>
    <hyperlink ref="A15" r:id="rId10"/>
    <hyperlink ref="A16" r:id="rId11"/>
    <hyperlink ref="A12" r:id="rId12"/>
    <hyperlink ref="A4" r:id="rId13"/>
    <hyperlink ref="A14" r:id="rId14"/>
    <hyperlink ref="A5" r:id="rId15"/>
  </hyperlinks>
  <pageMargins left="0.7" right="0.7" top="0.75" bottom="0.75" header="0.3" footer="0.3"/>
  <pageSetup orientation="portrait" horizontalDpi="4294967293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2016-05-05T06:58:30Z</dcterms:created>
  <dcterms:modified xsi:type="dcterms:W3CDTF">2016-05-13T13:34:57Z</dcterms:modified>
</cp:coreProperties>
</file>