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35" windowWidth="20400" windowHeight="7485"/>
  </bookViews>
  <sheets>
    <sheet name="Valuation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G4" i="1" l="1"/>
  <c r="H4" i="1"/>
  <c r="I4" i="1" s="1"/>
  <c r="J4" i="1" s="1"/>
  <c r="K4" i="1" s="1"/>
  <c r="L4" i="1" s="1"/>
  <c r="M4" i="1" s="1"/>
  <c r="F4" i="1"/>
  <c r="E4" i="1"/>
  <c r="D4" i="1"/>
  <c r="D12" i="1" s="1"/>
  <c r="D23" i="1"/>
  <c r="G17" i="1"/>
  <c r="H17" i="1" s="1"/>
  <c r="I17" i="1" s="1"/>
  <c r="J17" i="1" s="1"/>
  <c r="K17" i="1" s="1"/>
  <c r="L17" i="1" s="1"/>
  <c r="M17" i="1" s="1"/>
  <c r="H16" i="1"/>
  <c r="I16" i="1" s="1"/>
  <c r="D14" i="1"/>
  <c r="C13" i="1"/>
  <c r="C19" i="1" s="1"/>
  <c r="C26" i="1" s="1"/>
  <c r="C12" i="1"/>
  <c r="E10" i="1"/>
  <c r="D10" i="1"/>
  <c r="G8" i="1"/>
  <c r="H8" i="1" s="1"/>
  <c r="I8" i="1" s="1"/>
  <c r="D8" i="1"/>
  <c r="E8" i="1" s="1"/>
  <c r="F8" i="1" s="1"/>
  <c r="D7" i="1"/>
  <c r="F6" i="1"/>
  <c r="E6" i="1"/>
  <c r="C6" i="1"/>
  <c r="C14" i="1" s="1"/>
  <c r="F14" i="1" l="1"/>
  <c r="G6" i="1"/>
  <c r="J8" i="1"/>
  <c r="I13" i="1"/>
  <c r="J16" i="1"/>
  <c r="E14" i="1"/>
  <c r="F10" i="1"/>
  <c r="G10" i="1" s="1"/>
  <c r="H10" i="1" s="1"/>
  <c r="I10" i="1" s="1"/>
  <c r="J10" i="1" s="1"/>
  <c r="K10" i="1" s="1"/>
  <c r="L10" i="1" s="1"/>
  <c r="M10" i="1" s="1"/>
  <c r="D13" i="1"/>
  <c r="D19" i="1" s="1"/>
  <c r="D26" i="1" s="1"/>
  <c r="E23" i="1"/>
  <c r="F23" i="1" l="1"/>
  <c r="K16" i="1"/>
  <c r="J13" i="1"/>
  <c r="K8" i="1"/>
  <c r="E12" i="1"/>
  <c r="E13" i="1"/>
  <c r="E19" i="1" s="1"/>
  <c r="E26" i="1" s="1"/>
  <c r="G14" i="1"/>
  <c r="H6" i="1"/>
  <c r="L8" i="1" l="1"/>
  <c r="K13" i="1"/>
  <c r="G23" i="1"/>
  <c r="F13" i="1"/>
  <c r="F19" i="1" s="1"/>
  <c r="F26" i="1" s="1"/>
  <c r="F12" i="1"/>
  <c r="I6" i="1"/>
  <c r="H14" i="1"/>
  <c r="L16" i="1"/>
  <c r="I14" i="1" l="1"/>
  <c r="I19" i="1" s="1"/>
  <c r="J6" i="1"/>
  <c r="I12" i="1"/>
  <c r="H23" i="1"/>
  <c r="M16" i="1"/>
  <c r="G12" i="1"/>
  <c r="G13" i="1"/>
  <c r="G19" i="1" s="1"/>
  <c r="G26" i="1" s="1"/>
  <c r="M8" i="1"/>
  <c r="L13" i="1"/>
  <c r="M13" i="1" l="1"/>
  <c r="I23" i="1"/>
  <c r="J14" i="1"/>
  <c r="J19" i="1" s="1"/>
  <c r="K6" i="1"/>
  <c r="J12" i="1"/>
  <c r="H12" i="1"/>
  <c r="H13" i="1"/>
  <c r="H19" i="1" s="1"/>
  <c r="H26" i="1" s="1"/>
  <c r="I26" i="1" l="1"/>
  <c r="J23" i="1"/>
  <c r="K14" i="1"/>
  <c r="K19" i="1" s="1"/>
  <c r="L6" i="1"/>
  <c r="K12" i="1"/>
  <c r="J26" i="1" l="1"/>
  <c r="K23" i="1"/>
  <c r="L14" i="1"/>
  <c r="L19" i="1" s="1"/>
  <c r="M6" i="1"/>
  <c r="L12" i="1"/>
  <c r="M14" i="1" l="1"/>
  <c r="M19" i="1" s="1"/>
  <c r="M12" i="1"/>
  <c r="L23" i="1"/>
  <c r="K26" i="1"/>
  <c r="L26" i="1" l="1"/>
  <c r="M23" i="1"/>
  <c r="O19" i="1"/>
  <c r="N19" i="1"/>
  <c r="N24" i="1" s="1"/>
  <c r="M26" i="1" l="1"/>
  <c r="N23" i="1"/>
  <c r="N26" i="1" s="1"/>
  <c r="B26" i="1" l="1"/>
</calcChain>
</file>

<file path=xl/comments1.xml><?xml version="1.0" encoding="utf-8"?>
<comments xmlns="http://schemas.openxmlformats.org/spreadsheetml/2006/main">
  <authors>
    <author>Dhiraj Dave</author>
  </authors>
  <commentList>
    <comment ref="D23" authorId="0">
      <text>
        <r>
          <rPr>
            <b/>
            <sz val="9"/>
            <color indexed="81"/>
            <rFont val="Tahoma"/>
            <family val="2"/>
          </rPr>
          <t>Dhiraj Dave:</t>
        </r>
        <r>
          <rPr>
            <sz val="9"/>
            <color indexed="81"/>
            <rFont val="Tahoma"/>
            <family val="2"/>
          </rPr>
          <t xml:space="preserve">
Adsjuted for 15 months</t>
        </r>
      </text>
    </comment>
  </commentList>
</comments>
</file>

<file path=xl/sharedStrings.xml><?xml version="1.0" encoding="utf-8"?>
<sst xmlns="http://schemas.openxmlformats.org/spreadsheetml/2006/main" count="31" uniqueCount="23">
  <si>
    <t>Valuation Model</t>
  </si>
  <si>
    <t>Unit</t>
  </si>
  <si>
    <t>Terminal Value</t>
  </si>
  <si>
    <t>VECV</t>
  </si>
  <si>
    <t>Nos</t>
  </si>
  <si>
    <t>Growth</t>
  </si>
  <si>
    <t>RE</t>
  </si>
  <si>
    <t>VECV Realisation</t>
  </si>
  <si>
    <t xml:space="preserve">Rs </t>
  </si>
  <si>
    <t>GRowth</t>
  </si>
  <si>
    <t>RE Realisation</t>
  </si>
  <si>
    <t>Revenue</t>
  </si>
  <si>
    <t>Rs Cr</t>
  </si>
  <si>
    <t>VECV PBT</t>
  </si>
  <si>
    <t>%</t>
  </si>
  <si>
    <t>RE PBT</t>
  </si>
  <si>
    <t>Consolidated PBT</t>
  </si>
  <si>
    <t>Discount Rate</t>
  </si>
  <si>
    <t>Terminal Growth</t>
  </si>
  <si>
    <t>PV Factor</t>
  </si>
  <si>
    <t>Terminal Value Nominal</t>
  </si>
  <si>
    <t>Market cap</t>
  </si>
  <si>
    <t>Markeet Cap as on 31/12/14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</si>
</sst>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14" fontId="0" fillId="0" borderId="0" xfId="0" applyNumberFormat="1"/>
    <xf numFmtId="3" fontId="0" fillId="0" borderId="0" xfId="0" applyNumberFormat="1"/>
    <xf numFmtId="9" fontId="0" fillId="0" borderId="0" xfId="0" applyNumberFormat="1"/>
    <xf numFmtId="4" fontId="0" fillId="0" borderId="0" xfId="0" applyNumberFormat="1"/>
    <xf numFmtId="10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icher%20Motors%20Work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icher Directors"/>
      <sheetName val="Profit &amp; Loss"/>
      <sheetName val="Quarters"/>
      <sheetName val="Balance Sheet"/>
      <sheetName val="Cash Flow"/>
      <sheetName val="Customization"/>
      <sheetName val="Dhiraj Demand Forecast"/>
      <sheetName val="Monthly Sales"/>
      <sheetName val="ICICI Direct Volume Data"/>
      <sheetName val="Data Sheet"/>
      <sheetName val="Data Sheet VECV"/>
      <sheetName val="Valuation"/>
      <sheetName val="Data Sheet 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1">
          <cell r="K31">
            <v>302591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7"/>
  <sheetViews>
    <sheetView tabSelected="1" topLeftCell="A5" workbookViewId="0">
      <selection activeCell="B26" sqref="B26"/>
    </sheetView>
  </sheetViews>
  <sheetFormatPr defaultRowHeight="15" x14ac:dyDescent="0.25"/>
  <cols>
    <col min="1" max="1" width="25.85546875" bestFit="1" customWidth="1"/>
    <col min="3" max="3" width="12" bestFit="1" customWidth="1"/>
    <col min="4" max="13" width="11.7109375" bestFit="1" customWidth="1"/>
    <col min="14" max="14" width="9.7109375" bestFit="1" customWidth="1"/>
  </cols>
  <sheetData>
    <row r="1" spans="1:14" x14ac:dyDescent="0.25">
      <c r="A1" t="s">
        <v>0</v>
      </c>
    </row>
    <row r="3" spans="1:14" x14ac:dyDescent="0.25">
      <c r="B3" t="s">
        <v>1</v>
      </c>
      <c r="C3" s="1">
        <v>42004</v>
      </c>
      <c r="D3" s="1">
        <v>42094</v>
      </c>
      <c r="E3" s="1">
        <v>42460</v>
      </c>
      <c r="F3" s="1">
        <v>42825</v>
      </c>
      <c r="G3" s="1">
        <v>43190</v>
      </c>
      <c r="H3" s="1">
        <v>43555</v>
      </c>
      <c r="I3" s="1">
        <v>43921</v>
      </c>
      <c r="J3" s="1">
        <v>44286</v>
      </c>
      <c r="K3" s="1">
        <v>44651</v>
      </c>
      <c r="L3" s="1">
        <v>45016</v>
      </c>
      <c r="M3" s="1">
        <v>45382</v>
      </c>
      <c r="N3" t="s">
        <v>2</v>
      </c>
    </row>
    <row r="4" spans="1:14" x14ac:dyDescent="0.25">
      <c r="A4" t="s">
        <v>3</v>
      </c>
      <c r="B4" t="s">
        <v>4</v>
      </c>
      <c r="C4" s="2">
        <v>39881</v>
      </c>
      <c r="D4" s="2">
        <f>C4/12*15*(1+D5)</f>
        <v>54836.375000000007</v>
      </c>
      <c r="E4" s="2">
        <f>D4/15*12*(1+E5)</f>
        <v>48256.010000000009</v>
      </c>
      <c r="F4" s="2">
        <f>E4*(1+F5)</f>
        <v>53081.611000000012</v>
      </c>
      <c r="G4" s="2">
        <f t="shared" ref="G4:M4" si="0">F4*(1+G5)</f>
        <v>58389.772100000017</v>
      </c>
      <c r="H4" s="2">
        <f t="shared" si="0"/>
        <v>64228.749310000021</v>
      </c>
      <c r="I4" s="2">
        <f t="shared" si="0"/>
        <v>64999.999999999993</v>
      </c>
      <c r="J4" s="2">
        <f t="shared" si="0"/>
        <v>64999.999999999993</v>
      </c>
      <c r="K4" s="2">
        <f t="shared" si="0"/>
        <v>64999.999999999993</v>
      </c>
      <c r="L4" s="2">
        <f t="shared" si="0"/>
        <v>64999.999999999993</v>
      </c>
      <c r="M4" s="2">
        <f t="shared" si="0"/>
        <v>64999.999999999993</v>
      </c>
    </row>
    <row r="5" spans="1:14" x14ac:dyDescent="0.25">
      <c r="A5" t="s">
        <v>5</v>
      </c>
      <c r="C5" s="2"/>
      <c r="D5" s="3">
        <v>0.10000000000000009</v>
      </c>
      <c r="E5" s="3">
        <v>0.10000000000000009</v>
      </c>
      <c r="F5" s="3">
        <v>0.10000000000000009</v>
      </c>
      <c r="G5" s="3">
        <v>0.10000000000000009</v>
      </c>
      <c r="H5" s="3">
        <v>0.10000000000000009</v>
      </c>
      <c r="I5" s="3">
        <v>1.2007873394475288E-2</v>
      </c>
      <c r="J5" s="3">
        <v>0</v>
      </c>
      <c r="K5" s="3">
        <v>0</v>
      </c>
      <c r="L5" s="3">
        <v>0</v>
      </c>
      <c r="M5" s="3">
        <v>0</v>
      </c>
    </row>
    <row r="6" spans="1:14" x14ac:dyDescent="0.25">
      <c r="A6" t="s">
        <v>6</v>
      </c>
      <c r="B6" t="s">
        <v>4</v>
      </c>
      <c r="C6" s="2">
        <f>'[1]Monthly Sales'!K31</f>
        <v>302591</v>
      </c>
      <c r="D6" s="2">
        <v>600000</v>
      </c>
      <c r="E6" s="2">
        <f>D6/15*12*(1+E7)</f>
        <v>600000</v>
      </c>
      <c r="F6" s="2">
        <f>E6*(1+F7)</f>
        <v>750000</v>
      </c>
      <c r="G6" s="2">
        <f>F6*(1+G7)</f>
        <v>900000</v>
      </c>
      <c r="H6" s="2">
        <f>G6*(1+H7)</f>
        <v>1080000</v>
      </c>
      <c r="I6" s="2">
        <f>H6*(1+I7)</f>
        <v>1188000</v>
      </c>
      <c r="J6" s="2">
        <f>I6*(1+J7)</f>
        <v>1306800</v>
      </c>
      <c r="K6" s="2">
        <f>J6*(1+K7)</f>
        <v>1437480</v>
      </c>
      <c r="L6" s="2">
        <f>K6*(1+L7)</f>
        <v>1581228.0000000002</v>
      </c>
      <c r="M6" s="2">
        <f>L6*(1+M7)</f>
        <v>1739350.8000000005</v>
      </c>
    </row>
    <row r="7" spans="1:14" x14ac:dyDescent="0.25">
      <c r="A7" t="s">
        <v>5</v>
      </c>
      <c r="C7" s="2"/>
      <c r="D7" s="3">
        <f>(D6*12/15)/C6-1</f>
        <v>0.58629965861509437</v>
      </c>
      <c r="E7" s="3">
        <v>0.25</v>
      </c>
      <c r="F7" s="3">
        <v>0.25</v>
      </c>
      <c r="G7" s="3">
        <v>0.2</v>
      </c>
      <c r="H7" s="3">
        <v>0.2</v>
      </c>
      <c r="I7" s="3">
        <v>0.1</v>
      </c>
      <c r="J7" s="3">
        <v>0.1</v>
      </c>
      <c r="K7" s="3">
        <v>0.1</v>
      </c>
      <c r="L7" s="3">
        <v>0.1</v>
      </c>
      <c r="M7" s="3">
        <v>0.1</v>
      </c>
    </row>
    <row r="8" spans="1:14" x14ac:dyDescent="0.25">
      <c r="A8" t="s">
        <v>7</v>
      </c>
      <c r="B8" t="s">
        <v>8</v>
      </c>
      <c r="C8" s="2">
        <v>1350000</v>
      </c>
      <c r="D8" s="2">
        <f>C8*(1+D9)</f>
        <v>1390500</v>
      </c>
      <c r="E8" s="2">
        <f t="shared" ref="E8:M8" si="1">D8*(1+E9)</f>
        <v>1432215</v>
      </c>
      <c r="F8" s="2">
        <f t="shared" si="1"/>
        <v>1475181.45</v>
      </c>
      <c r="G8" s="2">
        <f t="shared" si="1"/>
        <v>1519436.8935</v>
      </c>
      <c r="H8" s="2">
        <f t="shared" si="1"/>
        <v>1565020.000305</v>
      </c>
      <c r="I8" s="2">
        <f t="shared" si="1"/>
        <v>1611970.6003141501</v>
      </c>
      <c r="J8" s="2">
        <f t="shared" si="1"/>
        <v>1660329.7183235746</v>
      </c>
      <c r="K8" s="2">
        <f t="shared" si="1"/>
        <v>1710139.609873282</v>
      </c>
      <c r="L8" s="2">
        <f t="shared" si="1"/>
        <v>1761443.7981694806</v>
      </c>
      <c r="M8" s="2">
        <f t="shared" si="1"/>
        <v>1814287.1121145652</v>
      </c>
    </row>
    <row r="9" spans="1:14" x14ac:dyDescent="0.25">
      <c r="A9" t="s">
        <v>9</v>
      </c>
      <c r="C9" s="2"/>
      <c r="D9" s="3">
        <v>0.03</v>
      </c>
      <c r="E9" s="3">
        <v>0.03</v>
      </c>
      <c r="F9" s="3">
        <v>0.03</v>
      </c>
      <c r="G9" s="3">
        <v>0.03</v>
      </c>
      <c r="H9" s="3">
        <v>0.03</v>
      </c>
      <c r="I9" s="3">
        <v>0.03</v>
      </c>
      <c r="J9" s="3">
        <v>0.03</v>
      </c>
      <c r="K9" s="3">
        <v>0.03</v>
      </c>
      <c r="L9" s="3">
        <v>0.03</v>
      </c>
      <c r="M9" s="3">
        <v>0.03</v>
      </c>
    </row>
    <row r="10" spans="1:14" x14ac:dyDescent="0.25">
      <c r="A10" t="s">
        <v>10</v>
      </c>
      <c r="B10" t="s">
        <v>6</v>
      </c>
      <c r="C10" s="2">
        <v>111374</v>
      </c>
      <c r="D10" s="2">
        <f>C10*(1+D11)</f>
        <v>114715.22</v>
      </c>
      <c r="E10" s="2">
        <f t="shared" ref="E10:M10" si="2">D10*(1+E11)</f>
        <v>118156.67660000001</v>
      </c>
      <c r="F10" s="2">
        <f t="shared" si="2"/>
        <v>121701.376898</v>
      </c>
      <c r="G10" s="2">
        <f t="shared" si="2"/>
        <v>125352.41820494001</v>
      </c>
      <c r="H10" s="2">
        <f t="shared" si="2"/>
        <v>129112.99075108822</v>
      </c>
      <c r="I10" s="2">
        <f t="shared" si="2"/>
        <v>132986.38047362087</v>
      </c>
      <c r="J10" s="2">
        <f t="shared" si="2"/>
        <v>136975.97188782951</v>
      </c>
      <c r="K10" s="2">
        <f t="shared" si="2"/>
        <v>141085.25104446438</v>
      </c>
      <c r="L10" s="2">
        <f t="shared" si="2"/>
        <v>145317.80857579832</v>
      </c>
      <c r="M10" s="2">
        <f t="shared" si="2"/>
        <v>149677.34283307227</v>
      </c>
    </row>
    <row r="11" spans="1:14" x14ac:dyDescent="0.25">
      <c r="D11" s="3">
        <v>0.03</v>
      </c>
      <c r="E11" s="3">
        <v>0.03</v>
      </c>
      <c r="F11" s="3">
        <v>0.03</v>
      </c>
      <c r="G11" s="3">
        <v>0.03</v>
      </c>
      <c r="H11" s="3">
        <v>0.03</v>
      </c>
      <c r="I11" s="3">
        <v>0.03</v>
      </c>
      <c r="J11" s="3">
        <v>0.03</v>
      </c>
      <c r="K11" s="3">
        <v>0.03</v>
      </c>
      <c r="L11" s="3">
        <v>0.03</v>
      </c>
      <c r="M11" s="3">
        <v>0.03</v>
      </c>
    </row>
    <row r="12" spans="1:14" x14ac:dyDescent="0.25">
      <c r="A12" t="s">
        <v>11</v>
      </c>
      <c r="B12" t="s">
        <v>12</v>
      </c>
      <c r="C12" s="4">
        <f>((C4*C8)+(C6*C10))/10^7</f>
        <v>8754.0120033999992</v>
      </c>
      <c r="D12" s="4">
        <f t="shared" ref="D12:M12" si="3">((D4*D8)+(D6*D10))/10^7</f>
        <v>14507.91114375</v>
      </c>
      <c r="E12" s="4">
        <f t="shared" si="3"/>
        <v>14000.698732215002</v>
      </c>
      <c r="F12" s="4">
        <f t="shared" si="3"/>
        <v>16958.104055681597</v>
      </c>
      <c r="G12" s="4">
        <f t="shared" si="3"/>
        <v>20153.675031624301</v>
      </c>
      <c r="H12" s="4">
        <f t="shared" si="3"/>
        <v>23996.130727590124</v>
      </c>
      <c r="I12" s="4">
        <f t="shared" si="3"/>
        <v>26276.590902308133</v>
      </c>
      <c r="J12" s="4">
        <f t="shared" si="3"/>
        <v>28692.163175404792</v>
      </c>
      <c r="K12" s="4">
        <f t="shared" si="3"/>
        <v>31396.630131315997</v>
      </c>
      <c r="L12" s="4">
        <f t="shared" si="3"/>
        <v>34427.443469970873</v>
      </c>
      <c r="M12" s="4">
        <f t="shared" si="3"/>
        <v>37827.006828602534</v>
      </c>
    </row>
    <row r="13" spans="1:14" x14ac:dyDescent="0.25">
      <c r="A13" t="s">
        <v>3</v>
      </c>
      <c r="B13" t="s">
        <v>12</v>
      </c>
      <c r="C13" s="4">
        <f>C4*C8/10^7</f>
        <v>5383.9350000000004</v>
      </c>
      <c r="D13" s="4">
        <f t="shared" ref="D13:M13" si="4">D4*D8/10^7</f>
        <v>7624.9979437500015</v>
      </c>
      <c r="E13" s="4">
        <f t="shared" si="4"/>
        <v>6911.2981362150013</v>
      </c>
      <c r="F13" s="4">
        <f t="shared" si="4"/>
        <v>7830.5007883315966</v>
      </c>
      <c r="G13" s="4">
        <f t="shared" si="4"/>
        <v>8871.9573931797004</v>
      </c>
      <c r="H13" s="4">
        <f t="shared" si="4"/>
        <v>10051.927726472601</v>
      </c>
      <c r="I13" s="4">
        <f t="shared" si="4"/>
        <v>10477.808902041974</v>
      </c>
      <c r="J13" s="4">
        <f t="shared" si="4"/>
        <v>10792.143169103234</v>
      </c>
      <c r="K13" s="4">
        <f t="shared" si="4"/>
        <v>11115.907464176333</v>
      </c>
      <c r="L13" s="4">
        <f t="shared" si="4"/>
        <v>11449.384688101623</v>
      </c>
      <c r="M13" s="4">
        <f t="shared" si="4"/>
        <v>11792.866228744673</v>
      </c>
    </row>
    <row r="14" spans="1:14" x14ac:dyDescent="0.25">
      <c r="A14" t="s">
        <v>6</v>
      </c>
      <c r="B14" t="s">
        <v>12</v>
      </c>
      <c r="C14" s="4">
        <f>C6*C10/10^7</f>
        <v>3370.0770034000002</v>
      </c>
      <c r="D14" s="4">
        <f t="shared" ref="D14:M14" si="5">D6*D10/10^7</f>
        <v>6882.9132</v>
      </c>
      <c r="E14" s="4">
        <f t="shared" si="5"/>
        <v>7089.4005960000004</v>
      </c>
      <c r="F14" s="4">
        <f t="shared" si="5"/>
        <v>9127.6032673499994</v>
      </c>
      <c r="G14" s="4">
        <f t="shared" si="5"/>
        <v>11281.717638444601</v>
      </c>
      <c r="H14" s="4">
        <f t="shared" si="5"/>
        <v>13944.203001117527</v>
      </c>
      <c r="I14" s="4">
        <f t="shared" si="5"/>
        <v>15798.782000266159</v>
      </c>
      <c r="J14" s="4">
        <f t="shared" si="5"/>
        <v>17900.020006301558</v>
      </c>
      <c r="K14" s="4">
        <f t="shared" si="5"/>
        <v>20280.722667139667</v>
      </c>
      <c r="L14" s="4">
        <f t="shared" si="5"/>
        <v>22978.058781869247</v>
      </c>
      <c r="M14" s="4">
        <f t="shared" si="5"/>
        <v>26034.140599857859</v>
      </c>
    </row>
    <row r="16" spans="1:14" x14ac:dyDescent="0.25">
      <c r="A16" t="s">
        <v>13</v>
      </c>
      <c r="B16" t="s">
        <v>14</v>
      </c>
      <c r="C16" s="3">
        <v>7.0000000000000007E-2</v>
      </c>
      <c r="D16" s="5">
        <v>7.2499999999999995E-2</v>
      </c>
      <c r="E16" s="5">
        <v>7.4999999999999997E-2</v>
      </c>
      <c r="F16" s="5">
        <v>7.7499999999999999E-2</v>
      </c>
      <c r="G16" s="3">
        <v>0.08</v>
      </c>
      <c r="H16" s="3">
        <f>G16</f>
        <v>0.08</v>
      </c>
      <c r="I16" s="3">
        <f t="shared" ref="I16:M16" si="6">H16</f>
        <v>0.08</v>
      </c>
      <c r="J16" s="3">
        <f t="shared" si="6"/>
        <v>0.08</v>
      </c>
      <c r="K16" s="3">
        <f t="shared" si="6"/>
        <v>0.08</v>
      </c>
      <c r="L16" s="3">
        <f t="shared" si="6"/>
        <v>0.08</v>
      </c>
      <c r="M16" s="3">
        <f t="shared" si="6"/>
        <v>0.08</v>
      </c>
    </row>
    <row r="17" spans="1:15" x14ac:dyDescent="0.25">
      <c r="A17" t="s">
        <v>15</v>
      </c>
      <c r="B17" t="s">
        <v>14</v>
      </c>
      <c r="C17" s="3">
        <v>0.25</v>
      </c>
      <c r="D17" s="5">
        <v>0.255</v>
      </c>
      <c r="E17" s="3">
        <v>0.26</v>
      </c>
      <c r="F17" s="5">
        <v>0.26500000000000001</v>
      </c>
      <c r="G17" s="3">
        <f>F17</f>
        <v>0.26500000000000001</v>
      </c>
      <c r="H17" s="3">
        <f t="shared" ref="H17:M17" si="7">G17</f>
        <v>0.26500000000000001</v>
      </c>
      <c r="I17" s="3">
        <f t="shared" si="7"/>
        <v>0.26500000000000001</v>
      </c>
      <c r="J17" s="3">
        <f t="shared" si="7"/>
        <v>0.26500000000000001</v>
      </c>
      <c r="K17" s="3">
        <f t="shared" si="7"/>
        <v>0.26500000000000001</v>
      </c>
      <c r="L17" s="3">
        <f t="shared" si="7"/>
        <v>0.26500000000000001</v>
      </c>
      <c r="M17" s="3">
        <f t="shared" si="7"/>
        <v>0.26500000000000001</v>
      </c>
    </row>
    <row r="19" spans="1:15" x14ac:dyDescent="0.25">
      <c r="A19" t="s">
        <v>16</v>
      </c>
      <c r="C19" s="4">
        <f>C16*C13+C14*C17</f>
        <v>1219.3947008500002</v>
      </c>
      <c r="D19" s="4">
        <f t="shared" ref="D19:M19" si="8">D16*D13+D14*D17</f>
        <v>2307.955216921875</v>
      </c>
      <c r="E19" s="4">
        <f t="shared" si="8"/>
        <v>2361.5915151761251</v>
      </c>
      <c r="F19" s="4">
        <f t="shared" si="8"/>
        <v>3025.6786769434484</v>
      </c>
      <c r="G19" s="4">
        <f t="shared" si="8"/>
        <v>3699.4117656421954</v>
      </c>
      <c r="H19" s="4">
        <f t="shared" si="8"/>
        <v>4499.3680134139531</v>
      </c>
      <c r="I19" s="4">
        <f t="shared" si="8"/>
        <v>5024.9019422338906</v>
      </c>
      <c r="J19" s="4">
        <f t="shared" si="8"/>
        <v>5606.8767551981718</v>
      </c>
      <c r="K19" s="4">
        <f t="shared" si="8"/>
        <v>6263.6641039261194</v>
      </c>
      <c r="L19" s="4">
        <f t="shared" si="8"/>
        <v>7005.1363522434804</v>
      </c>
      <c r="M19" s="4">
        <f t="shared" si="8"/>
        <v>7842.4765572619071</v>
      </c>
      <c r="N19" s="4">
        <f>M19</f>
        <v>7842.4765572619071</v>
      </c>
      <c r="O19" s="3">
        <f>((M19/C19)^(1/10))-1</f>
        <v>0.2045668097318456</v>
      </c>
    </row>
    <row r="20" spans="1:15" x14ac:dyDescent="0.25">
      <c r="A20" t="s">
        <v>17</v>
      </c>
      <c r="B20" s="3">
        <v>0.12</v>
      </c>
    </row>
    <row r="21" spans="1:15" x14ac:dyDescent="0.25">
      <c r="A21" t="s">
        <v>18</v>
      </c>
      <c r="B21" s="3">
        <v>0.02</v>
      </c>
    </row>
    <row r="23" spans="1:15" x14ac:dyDescent="0.25">
      <c r="A23" t="s">
        <v>19</v>
      </c>
      <c r="C23">
        <v>1</v>
      </c>
      <c r="D23" s="4">
        <f>C23/((1+B20)^1.25)</f>
        <v>0.8679155543812338</v>
      </c>
      <c r="E23" s="4">
        <f>D23/(1+$B$20)</f>
        <v>0.77492460212610148</v>
      </c>
      <c r="F23" s="4">
        <f t="shared" ref="F23:M23" si="9">E23/(1+$B$20)</f>
        <v>0.69189696618401908</v>
      </c>
      <c r="G23" s="4">
        <f t="shared" si="9"/>
        <v>0.61776514837858842</v>
      </c>
      <c r="H23" s="4">
        <f t="shared" si="9"/>
        <v>0.5515760253380253</v>
      </c>
      <c r="I23" s="4">
        <f t="shared" si="9"/>
        <v>0.49247859405180827</v>
      </c>
      <c r="J23" s="4">
        <f t="shared" si="9"/>
        <v>0.43971303040340021</v>
      </c>
      <c r="K23" s="4">
        <f t="shared" si="9"/>
        <v>0.39260092000303587</v>
      </c>
      <c r="L23" s="4">
        <f t="shared" si="9"/>
        <v>0.35053653571699628</v>
      </c>
      <c r="M23" s="4">
        <f t="shared" si="9"/>
        <v>0.31297904974731805</v>
      </c>
      <c r="N23" s="4">
        <f>M23</f>
        <v>0.31297904974731805</v>
      </c>
    </row>
    <row r="24" spans="1:15" x14ac:dyDescent="0.25">
      <c r="A24" t="s">
        <v>20</v>
      </c>
      <c r="N24" s="2">
        <f>N19/(B20-B21)</f>
        <v>78424.765572619071</v>
      </c>
    </row>
    <row r="26" spans="1:15" x14ac:dyDescent="0.25">
      <c r="A26" t="s">
        <v>21</v>
      </c>
      <c r="B26" s="4">
        <f>SUM(C26:N26)</f>
        <v>48767.718776576337</v>
      </c>
      <c r="C26" s="4">
        <f>C23*C19</f>
        <v>1219.3947008500002</v>
      </c>
      <c r="D26" s="4">
        <f t="shared" ref="D26:N26" si="10">D23*D19</f>
        <v>2003.1102315818098</v>
      </c>
      <c r="E26" s="4">
        <f t="shared" si="10"/>
        <v>1830.0553652822359</v>
      </c>
      <c r="F26" s="4">
        <f t="shared" si="10"/>
        <v>2093.4578972248487</v>
      </c>
      <c r="G26" s="4">
        <f t="shared" si="10"/>
        <v>2285.3676583154465</v>
      </c>
      <c r="H26" s="4">
        <f t="shared" si="10"/>
        <v>2481.743525371915</v>
      </c>
      <c r="I26" s="4">
        <f t="shared" si="10"/>
        <v>2474.656643759547</v>
      </c>
      <c r="J26" s="4">
        <f t="shared" si="10"/>
        <v>2465.4167691265716</v>
      </c>
      <c r="K26" s="4">
        <f t="shared" si="10"/>
        <v>2459.1202897913859</v>
      </c>
      <c r="L26" s="4">
        <f t="shared" si="10"/>
        <v>2455.5562291406259</v>
      </c>
      <c r="M26" s="4">
        <f t="shared" si="10"/>
        <v>2454.5308605574501</v>
      </c>
      <c r="N26" s="4">
        <f>N23*N24</f>
        <v>24545.308605574501</v>
      </c>
    </row>
    <row r="27" spans="1:15" x14ac:dyDescent="0.25">
      <c r="A27" t="s">
        <v>22</v>
      </c>
      <c r="B27" s="4">
        <v>32584.497999999996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Valuation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Dhiraj Dave</dc:creator>
  <cp:lastModifiedBy>Dhiraj Dave</cp:lastModifiedBy>
  <dcterms:created xsi:type="dcterms:W3CDTF">2015-07-20T10:32:12Z</dcterms:created>
  <dcterms:modified xsi:type="dcterms:W3CDTF">2015-07-20T12:03:06Z</dcterms:modified>
</cp:coreProperties>
</file>