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4" i="1"/>
  <c r="K53"/>
  <c r="K51"/>
  <c r="F54"/>
  <c r="F53"/>
  <c r="F13"/>
  <c r="F14" s="1"/>
  <c r="F9"/>
  <c r="F15" l="1"/>
  <c r="F16" s="1"/>
  <c r="F17" l="1"/>
  <c r="J24" l="1"/>
  <c r="J25" s="1"/>
  <c r="J27" s="1"/>
  <c r="J28" s="1"/>
  <c r="F18"/>
  <c r="F19" s="1"/>
  <c r="F21" s="1"/>
  <c r="F23" l="1"/>
  <c r="J23"/>
  <c r="F25" l="1"/>
  <c r="F26"/>
  <c r="F27" s="1"/>
  <c r="F28" s="1"/>
  <c r="J29" s="1"/>
</calcChain>
</file>

<file path=xl/sharedStrings.xml><?xml version="1.0" encoding="utf-8"?>
<sst xmlns="http://schemas.openxmlformats.org/spreadsheetml/2006/main" count="75" uniqueCount="71">
  <si>
    <t>A</t>
  </si>
  <si>
    <t>ttl financila service sales</t>
  </si>
  <si>
    <t>e</t>
  </si>
  <si>
    <t>lending</t>
  </si>
  <si>
    <t>f</t>
  </si>
  <si>
    <t>asset maa</t>
  </si>
  <si>
    <t>4% aum fees annu</t>
  </si>
  <si>
    <t>4% f</t>
  </si>
  <si>
    <t>B</t>
  </si>
  <si>
    <t>so half yearly</t>
  </si>
  <si>
    <t>assumption</t>
  </si>
  <si>
    <t>C</t>
  </si>
  <si>
    <t>other div and some stuff</t>
  </si>
  <si>
    <t>d</t>
  </si>
  <si>
    <t>a-b-c</t>
  </si>
  <si>
    <t>g</t>
  </si>
  <si>
    <t>nim %</t>
  </si>
  <si>
    <t>d/e</t>
  </si>
  <si>
    <t>opt cost</t>
  </si>
  <si>
    <t>opt cost %/nim</t>
  </si>
  <si>
    <t>i</t>
  </si>
  <si>
    <t>opt pat</t>
  </si>
  <si>
    <t>g-h</t>
  </si>
  <si>
    <t>j</t>
  </si>
  <si>
    <t>opt pat financila  serv ann</t>
  </si>
  <si>
    <t>i*e</t>
  </si>
  <si>
    <t>k</t>
  </si>
  <si>
    <t>half yearly</t>
  </si>
  <si>
    <t>j/2</t>
  </si>
  <si>
    <t>L</t>
  </si>
  <si>
    <t>ttl opt pat</t>
  </si>
  <si>
    <t>m</t>
  </si>
  <si>
    <t>so ttl fs opt pat</t>
  </si>
  <si>
    <t>b+c+k</t>
  </si>
  <si>
    <t>n</t>
  </si>
  <si>
    <t>pharma+ imaging opt pat</t>
  </si>
  <si>
    <t>l-m</t>
  </si>
  <si>
    <t>opt pat *2  fin</t>
  </si>
  <si>
    <t>m*2</t>
  </si>
  <si>
    <t>o</t>
  </si>
  <si>
    <t>pharma + imaging rev</t>
  </si>
  <si>
    <t>q</t>
  </si>
  <si>
    <t xml:space="preserve">psot credit cost 2% </t>
  </si>
  <si>
    <t>i-2%</t>
  </si>
  <si>
    <t xml:space="preserve">margin </t>
  </si>
  <si>
    <t>o/n</t>
  </si>
  <si>
    <t>r</t>
  </si>
  <si>
    <t>so ttl</t>
  </si>
  <si>
    <t>e*q</t>
  </si>
  <si>
    <t>annaulized opt pat</t>
  </si>
  <si>
    <t>n*2</t>
  </si>
  <si>
    <t>multiple</t>
  </si>
  <si>
    <t>r*20</t>
  </si>
  <si>
    <t>valua 20x</t>
  </si>
  <si>
    <t>fin servi</t>
  </si>
  <si>
    <t>p</t>
  </si>
  <si>
    <t>per sh @ 18 cr sh</t>
  </si>
  <si>
    <t>s</t>
  </si>
  <si>
    <t>final vaue</t>
  </si>
  <si>
    <t>s+p</t>
  </si>
  <si>
    <t>scenatio 2</t>
  </si>
  <si>
    <t>loan book</t>
  </si>
  <si>
    <t>19k</t>
  </si>
  <si>
    <t>roa</t>
  </si>
  <si>
    <t>assuming 1% credit cost</t>
  </si>
  <si>
    <t>so pbt 30%</t>
  </si>
  <si>
    <t>nim</t>
  </si>
  <si>
    <t>opt cost 15%</t>
  </si>
  <si>
    <t>pat for nbfc</t>
  </si>
  <si>
    <t>per half</t>
  </si>
  <si>
    <t>ttl pat</t>
  </si>
</sst>
</file>

<file path=xl/styles.xml><?xml version="1.0" encoding="utf-8"?>
<styleSheet xmlns="http://schemas.openxmlformats.org/spreadsheetml/2006/main">
  <numFmts count="1">
    <numFmt numFmtId="164" formatCode="0.0000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</xdr:row>
      <xdr:rowOff>0</xdr:rowOff>
    </xdr:from>
    <xdr:to>
      <xdr:col>17</xdr:col>
      <xdr:colOff>280707</xdr:colOff>
      <xdr:row>45</xdr:row>
      <xdr:rowOff>85725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6286500"/>
          <a:ext cx="8205507" cy="2371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21</xdr:col>
      <xdr:colOff>9525</xdr:colOff>
      <xdr:row>24</xdr:row>
      <xdr:rowOff>19050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24800" y="571500"/>
          <a:ext cx="4886325" cy="401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24</xdr:col>
      <xdr:colOff>212521</xdr:colOff>
      <xdr:row>86</xdr:row>
      <xdr:rowOff>66675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16217" y="11239500"/>
          <a:ext cx="9406217" cy="5210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K55"/>
  <sheetViews>
    <sheetView tabSelected="1" topLeftCell="I49" zoomScale="115" zoomScaleNormal="115" workbookViewId="0">
      <selection activeCell="J56" sqref="J56"/>
    </sheetView>
  </sheetViews>
  <sheetFormatPr defaultRowHeight="15"/>
  <sheetData>
    <row r="6" spans="4:7">
      <c r="D6" t="s">
        <v>0</v>
      </c>
      <c r="E6" t="s">
        <v>1</v>
      </c>
      <c r="F6">
        <v>1460</v>
      </c>
    </row>
    <row r="7" spans="4:7">
      <c r="D7" t="s">
        <v>2</v>
      </c>
      <c r="E7" t="s">
        <v>3</v>
      </c>
      <c r="F7">
        <v>16000</v>
      </c>
    </row>
    <row r="8" spans="4:7">
      <c r="D8" t="s">
        <v>4</v>
      </c>
      <c r="E8" t="s">
        <v>5</v>
      </c>
      <c r="F8">
        <v>9000</v>
      </c>
    </row>
    <row r="9" spans="4:7">
      <c r="E9" t="s">
        <v>6</v>
      </c>
      <c r="F9">
        <f>F8*4%</f>
        <v>360</v>
      </c>
      <c r="G9" t="s">
        <v>7</v>
      </c>
    </row>
    <row r="10" spans="4:7">
      <c r="D10" t="s">
        <v>8</v>
      </c>
      <c r="E10" t="s">
        <v>9</v>
      </c>
      <c r="F10">
        <v>180</v>
      </c>
      <c r="G10" t="s">
        <v>10</v>
      </c>
    </row>
    <row r="11" spans="4:7">
      <c r="D11" t="s">
        <v>11</v>
      </c>
      <c r="E11" t="s">
        <v>12</v>
      </c>
      <c r="F11">
        <v>50</v>
      </c>
      <c r="G11" t="s">
        <v>10</v>
      </c>
    </row>
    <row r="13" spans="4:7">
      <c r="D13" t="s">
        <v>13</v>
      </c>
      <c r="E13" t="s">
        <v>3</v>
      </c>
      <c r="F13">
        <f>F6-F10-F11</f>
        <v>1230</v>
      </c>
      <c r="G13" t="s">
        <v>14</v>
      </c>
    </row>
    <row r="14" spans="4:7">
      <c r="D14" t="s">
        <v>15</v>
      </c>
      <c r="E14" t="s">
        <v>16</v>
      </c>
      <c r="F14" s="1">
        <f>F13/F7</f>
        <v>7.6874999999999999E-2</v>
      </c>
      <c r="G14" t="s">
        <v>17</v>
      </c>
    </row>
    <row r="15" spans="4:7">
      <c r="D15" t="s">
        <v>15</v>
      </c>
      <c r="E15" t="s">
        <v>18</v>
      </c>
      <c r="F15" s="2">
        <f>F14*10%</f>
        <v>7.6874999999999999E-3</v>
      </c>
      <c r="G15" s="3">
        <v>0.1</v>
      </c>
    </row>
    <row r="16" spans="4:7">
      <c r="E16" t="s">
        <v>19</v>
      </c>
      <c r="F16" s="2">
        <f>F15/F14</f>
        <v>0.1</v>
      </c>
    </row>
    <row r="17" spans="4:11">
      <c r="D17" t="s">
        <v>20</v>
      </c>
      <c r="E17" t="s">
        <v>21</v>
      </c>
      <c r="F17" s="2">
        <f>F14-F15</f>
        <v>6.9187499999999999E-2</v>
      </c>
      <c r="G17" t="s">
        <v>22</v>
      </c>
    </row>
    <row r="18" spans="4:11">
      <c r="D18" t="s">
        <v>23</v>
      </c>
      <c r="E18" t="s">
        <v>24</v>
      </c>
      <c r="F18">
        <f>F17*F7</f>
        <v>1107</v>
      </c>
      <c r="G18" t="s">
        <v>25</v>
      </c>
    </row>
    <row r="19" spans="4:11">
      <c r="D19" t="s">
        <v>26</v>
      </c>
      <c r="E19" t="s">
        <v>27</v>
      </c>
      <c r="F19">
        <f>F18/2</f>
        <v>553.5</v>
      </c>
      <c r="G19" t="s">
        <v>28</v>
      </c>
    </row>
    <row r="20" spans="4:11">
      <c r="D20" t="s">
        <v>29</v>
      </c>
      <c r="E20" t="s">
        <v>30</v>
      </c>
      <c r="F20">
        <v>1382</v>
      </c>
    </row>
    <row r="21" spans="4:11">
      <c r="D21" t="s">
        <v>31</v>
      </c>
      <c r="E21" t="s">
        <v>32</v>
      </c>
      <c r="F21">
        <f>F19+F10+F11</f>
        <v>783.5</v>
      </c>
      <c r="G21" t="s">
        <v>33</v>
      </c>
    </row>
    <row r="23" spans="4:11">
      <c r="D23" t="s">
        <v>34</v>
      </c>
      <c r="E23" t="s">
        <v>35</v>
      </c>
      <c r="F23">
        <f>F20-F21</f>
        <v>598.5</v>
      </c>
      <c r="G23" t="s">
        <v>36</v>
      </c>
      <c r="I23" t="s">
        <v>37</v>
      </c>
      <c r="J23">
        <f>F21*2</f>
        <v>1567</v>
      </c>
      <c r="K23" t="s">
        <v>38</v>
      </c>
    </row>
    <row r="24" spans="4:11">
      <c r="D24" t="s">
        <v>39</v>
      </c>
      <c r="E24" t="s">
        <v>40</v>
      </c>
      <c r="F24">
        <v>2250</v>
      </c>
      <c r="H24" t="s">
        <v>41</v>
      </c>
      <c r="I24" t="s">
        <v>42</v>
      </c>
      <c r="J24" s="4">
        <f>F17-2%</f>
        <v>4.9187499999999995E-2</v>
      </c>
      <c r="K24" t="s">
        <v>43</v>
      </c>
    </row>
    <row r="25" spans="4:11">
      <c r="E25" t="s">
        <v>44</v>
      </c>
      <c r="F25" s="5">
        <f>F23/F24</f>
        <v>0.26600000000000001</v>
      </c>
      <c r="G25" t="s">
        <v>45</v>
      </c>
      <c r="H25" t="s">
        <v>46</v>
      </c>
      <c r="I25" t="s">
        <v>47</v>
      </c>
      <c r="J25">
        <f>J24*F7</f>
        <v>786.99999999999989</v>
      </c>
      <c r="K25" t="s">
        <v>48</v>
      </c>
    </row>
    <row r="26" spans="4:11">
      <c r="E26" t="s">
        <v>49</v>
      </c>
      <c r="F26">
        <f>F23*2</f>
        <v>1197</v>
      </c>
      <c r="G26" t="s">
        <v>50</v>
      </c>
      <c r="I26" t="s">
        <v>51</v>
      </c>
      <c r="J26">
        <v>20</v>
      </c>
      <c r="K26" t="s">
        <v>52</v>
      </c>
    </row>
    <row r="27" spans="4:11">
      <c r="E27" t="s">
        <v>53</v>
      </c>
      <c r="F27">
        <f>F26*20</f>
        <v>23940</v>
      </c>
      <c r="I27" t="s">
        <v>54</v>
      </c>
      <c r="J27">
        <f>J25*J26</f>
        <v>15739.999999999998</v>
      </c>
    </row>
    <row r="28" spans="4:11">
      <c r="D28" t="s">
        <v>55</v>
      </c>
      <c r="E28" t="s">
        <v>56</v>
      </c>
      <c r="F28">
        <f>F27/18</f>
        <v>1330</v>
      </c>
      <c r="H28" t="s">
        <v>57</v>
      </c>
      <c r="I28" t="s">
        <v>56</v>
      </c>
      <c r="J28">
        <f>J27/18</f>
        <v>874.44444444444434</v>
      </c>
    </row>
    <row r="29" spans="4:11">
      <c r="I29" t="s">
        <v>58</v>
      </c>
      <c r="J29">
        <f>F28+J28</f>
        <v>2204.4444444444443</v>
      </c>
      <c r="K29" t="s">
        <v>59</v>
      </c>
    </row>
    <row r="50" spans="4:11">
      <c r="D50" t="s">
        <v>60</v>
      </c>
    </row>
    <row r="51" spans="4:11">
      <c r="E51" t="s">
        <v>61</v>
      </c>
      <c r="F51" t="s">
        <v>62</v>
      </c>
      <c r="J51" t="s">
        <v>68</v>
      </c>
      <c r="K51">
        <f>19000</f>
        <v>19000</v>
      </c>
    </row>
    <row r="52" spans="4:11">
      <c r="E52" t="s">
        <v>63</v>
      </c>
      <c r="F52" s="3">
        <v>0.06</v>
      </c>
      <c r="G52" t="s">
        <v>64</v>
      </c>
      <c r="K52" s="3">
        <v>0.06</v>
      </c>
    </row>
    <row r="53" spans="4:11">
      <c r="E53" t="s">
        <v>65</v>
      </c>
      <c r="F53" s="1">
        <f>F52*1.3</f>
        <v>7.8E-2</v>
      </c>
      <c r="K53">
        <f>K51*K52</f>
        <v>1140</v>
      </c>
    </row>
    <row r="54" spans="4:11">
      <c r="E54" t="s">
        <v>67</v>
      </c>
      <c r="F54" s="1">
        <f>F53*1.15</f>
        <v>8.9699999999999988E-2</v>
      </c>
      <c r="J54" t="s">
        <v>69</v>
      </c>
      <c r="K54">
        <f>K53/2</f>
        <v>570</v>
      </c>
    </row>
    <row r="55" spans="4:11">
      <c r="E55" t="s">
        <v>66</v>
      </c>
      <c r="J55" t="s">
        <v>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hitesh</dc:creator>
  <cp:lastModifiedBy>hitesh</cp:lastModifiedBy>
  <dcterms:created xsi:type="dcterms:W3CDTF">2016-11-23T04:49:52Z</dcterms:created>
  <dcterms:modified xsi:type="dcterms:W3CDTF">2016-11-23T04:53:11Z</dcterms:modified>
</cp:coreProperties>
</file>