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i\Downloads\"/>
    </mc:Choice>
  </mc:AlternateContent>
  <bookViews>
    <workbookView xWindow="0" yWindow="0" windowWidth="16815" windowHeight="685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Q19" i="1"/>
  <c r="S20" i="1"/>
  <c r="R20" i="1"/>
  <c r="R19" i="1"/>
  <c r="S19" i="1" s="1"/>
  <c r="J17" i="2"/>
  <c r="H17" i="2"/>
  <c r="I17" i="2"/>
  <c r="G17" i="2" s="1"/>
  <c r="F17" i="2"/>
  <c r="E17" i="2"/>
  <c r="D17" i="2"/>
  <c r="C17" i="2"/>
  <c r="B17" i="2"/>
  <c r="D16" i="2"/>
  <c r="B16" i="2"/>
  <c r="J16" i="2" s="1"/>
  <c r="B15" i="2"/>
  <c r="E15" i="2"/>
  <c r="E16" i="2" s="1"/>
  <c r="D15" i="2"/>
  <c r="D14" i="2"/>
  <c r="F14" i="2" s="1"/>
  <c r="J14" i="2" s="1"/>
  <c r="C15" i="2" s="1"/>
  <c r="F15" i="2" s="1"/>
  <c r="O26" i="2"/>
  <c r="L26" i="2"/>
  <c r="E11" i="2"/>
  <c r="A11" i="2"/>
  <c r="K11" i="2" s="1"/>
  <c r="O10" i="2"/>
  <c r="O11" i="2" s="1"/>
  <c r="K10" i="2"/>
  <c r="E10" i="2"/>
  <c r="K9" i="2"/>
  <c r="E9" i="2"/>
  <c r="K8" i="2"/>
  <c r="E8" i="2"/>
  <c r="K7" i="2"/>
  <c r="E7" i="2"/>
  <c r="K6" i="2"/>
  <c r="Q5" i="2"/>
  <c r="K5" i="2"/>
  <c r="N4" i="2"/>
  <c r="K4" i="2"/>
  <c r="I4" i="2"/>
  <c r="G4" i="2" s="1"/>
  <c r="H4" i="2" s="1"/>
  <c r="F4" i="2"/>
  <c r="J4" i="2" s="1"/>
  <c r="Q4" i="2" s="1"/>
  <c r="T5" i="1"/>
  <c r="R4" i="1"/>
  <c r="Q5" i="1"/>
  <c r="Q4" i="1"/>
  <c r="O20" i="1"/>
  <c r="M20" i="1" s="1"/>
  <c r="P20" i="1"/>
  <c r="P19" i="1"/>
  <c r="M19" i="1"/>
  <c r="O19" i="1"/>
  <c r="O11" i="1"/>
  <c r="O10" i="1"/>
  <c r="O18" i="1"/>
  <c r="P17" i="1"/>
  <c r="P18" i="1"/>
  <c r="M17" i="1"/>
  <c r="O17" i="1"/>
  <c r="M18" i="1"/>
  <c r="L18" i="1" s="1"/>
  <c r="L17" i="1"/>
  <c r="M26" i="2" l="1"/>
  <c r="M27" i="2" s="1"/>
  <c r="L27" i="2" s="1"/>
  <c r="P27" i="2" s="1"/>
  <c r="O4" i="2"/>
  <c r="P4" i="2" s="1"/>
  <c r="J15" i="2"/>
  <c r="B14" i="2"/>
  <c r="R4" i="2"/>
  <c r="T5" i="2" s="1"/>
  <c r="C16" i="2"/>
  <c r="F16" i="2" s="1"/>
  <c r="G14" i="2"/>
  <c r="L4" i="2"/>
  <c r="P26" i="2"/>
  <c r="F5" i="2"/>
  <c r="I5" i="2"/>
  <c r="L5" i="1"/>
  <c r="L7" i="1"/>
  <c r="L9" i="1"/>
  <c r="L10" i="1"/>
  <c r="L4" i="1"/>
  <c r="O4" i="1"/>
  <c r="N4" i="1"/>
  <c r="P4" i="1" s="1"/>
  <c r="P28" i="2" l="1"/>
  <c r="O28" i="2"/>
  <c r="M28" i="2" s="1"/>
  <c r="Q28" i="2" s="1"/>
  <c r="I14" i="2"/>
  <c r="H14" i="2"/>
  <c r="I15" i="2" s="1"/>
  <c r="G15" i="2" s="1"/>
  <c r="O27" i="2"/>
  <c r="F6" i="2"/>
  <c r="J5" i="2"/>
  <c r="G5" i="2"/>
  <c r="H5" i="2" s="1"/>
  <c r="I6" i="2"/>
  <c r="L5" i="2"/>
  <c r="P29" i="2"/>
  <c r="O29" i="2"/>
  <c r="M29" i="2" s="1"/>
  <c r="Q29" i="2" s="1"/>
  <c r="K10" i="1"/>
  <c r="J10" i="1"/>
  <c r="I10" i="1"/>
  <c r="G10" i="1" s="1"/>
  <c r="F11" i="1"/>
  <c r="F10" i="1"/>
  <c r="F9" i="1"/>
  <c r="F8" i="1"/>
  <c r="F7" i="1"/>
  <c r="G9" i="1"/>
  <c r="G6" i="1"/>
  <c r="G5" i="1"/>
  <c r="G4" i="1"/>
  <c r="H15" i="2" l="1"/>
  <c r="L6" i="2"/>
  <c r="I7" i="2"/>
  <c r="G6" i="2"/>
  <c r="H6" i="2" s="1"/>
  <c r="F7" i="2"/>
  <c r="J6" i="2"/>
  <c r="E10" i="1"/>
  <c r="I16" i="2" l="1"/>
  <c r="G16" i="2" s="1"/>
  <c r="H16" i="2" s="1"/>
  <c r="G7" i="2"/>
  <c r="H7" i="2" s="1"/>
  <c r="L7" i="2"/>
  <c r="I8" i="2"/>
  <c r="F8" i="2"/>
  <c r="J7" i="2"/>
  <c r="E11" i="1"/>
  <c r="A11" i="1"/>
  <c r="K11" i="1" s="1"/>
  <c r="K9" i="1"/>
  <c r="E9" i="1"/>
  <c r="L8" i="2" l="1"/>
  <c r="I9" i="2"/>
  <c r="G8" i="2"/>
  <c r="H8" i="2" s="1"/>
  <c r="F9" i="2"/>
  <c r="J8" i="2"/>
  <c r="K8" i="1"/>
  <c r="L8" i="1" s="1"/>
  <c r="E8" i="1"/>
  <c r="G8" i="1" s="1"/>
  <c r="K6" i="1"/>
  <c r="L6" i="1" s="1"/>
  <c r="K5" i="1"/>
  <c r="L9" i="2" l="1"/>
  <c r="I10" i="2"/>
  <c r="I11" i="2"/>
  <c r="G9" i="2"/>
  <c r="H9" i="2" s="1"/>
  <c r="F10" i="2"/>
  <c r="J9" i="2"/>
  <c r="F4" i="1"/>
  <c r="F5" i="1" s="1"/>
  <c r="L11" i="2" l="1"/>
  <c r="G11" i="2"/>
  <c r="H11" i="2" s="1"/>
  <c r="L10" i="2"/>
  <c r="G10" i="2"/>
  <c r="H10" i="2" s="1"/>
  <c r="J10" i="2"/>
  <c r="F11" i="2"/>
  <c r="J11" i="2" s="1"/>
  <c r="F6" i="1"/>
  <c r="J5" i="1"/>
  <c r="K7" i="1"/>
  <c r="K4" i="1"/>
  <c r="E7" i="1"/>
  <c r="G7" i="1" s="1"/>
  <c r="J4" i="1"/>
  <c r="I4" i="1"/>
  <c r="J9" i="1" l="1"/>
  <c r="J11" i="1"/>
  <c r="I5" i="1"/>
  <c r="J6" i="1"/>
  <c r="H4" i="1"/>
  <c r="I6" i="1" l="1"/>
  <c r="H5" i="1"/>
  <c r="J8" i="1"/>
  <c r="J7" i="1"/>
  <c r="I7" i="1" l="1"/>
  <c r="H6" i="1"/>
  <c r="I8" i="1" l="1"/>
  <c r="H7" i="1"/>
  <c r="I9" i="1" l="1"/>
  <c r="I11" i="1" s="1"/>
  <c r="G11" i="1" l="1"/>
  <c r="L11" i="1"/>
  <c r="H8" i="1"/>
  <c r="H9" i="1" l="1"/>
  <c r="H11" i="1" l="1"/>
  <c r="H10" i="1"/>
</calcChain>
</file>

<file path=xl/sharedStrings.xml><?xml version="1.0" encoding="utf-8"?>
<sst xmlns="http://schemas.openxmlformats.org/spreadsheetml/2006/main" count="97" uniqueCount="43">
  <si>
    <t>Date</t>
  </si>
  <si>
    <t>Scrip</t>
  </si>
  <si>
    <t>Qty</t>
  </si>
  <si>
    <t>Rate</t>
  </si>
  <si>
    <t>NAV</t>
  </si>
  <si>
    <t>Holding Period
(yrs)</t>
  </si>
  <si>
    <t>Action</t>
  </si>
  <si>
    <t>Trade Value</t>
  </si>
  <si>
    <t xml:space="preserve">Buy </t>
  </si>
  <si>
    <t xml:space="preserve">Sell </t>
  </si>
  <si>
    <t>ABC</t>
  </si>
  <si>
    <t>Portfolio</t>
  </si>
  <si>
    <t>Cum Qty avble</t>
  </si>
  <si>
    <t>Units for transaction</t>
  </si>
  <si>
    <t>Cum Units avble</t>
  </si>
  <si>
    <t>Bonus: 16 for 40</t>
  </si>
  <si>
    <t>Assumptions</t>
  </si>
  <si>
    <t>No transaction costs or dividends</t>
  </si>
  <si>
    <t>All sale proceeds used to buy some other stocks/reinvested</t>
  </si>
  <si>
    <t>None</t>
  </si>
  <si>
    <t>Cost price for Bonus shares is nearly zero</t>
  </si>
  <si>
    <t>Summary</t>
  </si>
  <si>
    <t>Net Purchase Value</t>
  </si>
  <si>
    <t>Overall Returns CAGR to date</t>
  </si>
  <si>
    <t>Amount</t>
  </si>
  <si>
    <t>Par value</t>
  </si>
  <si>
    <t>Units</t>
  </si>
  <si>
    <t>PV</t>
  </si>
  <si>
    <t>Cum units</t>
  </si>
  <si>
    <t>Price</t>
  </si>
  <si>
    <t>Portfolio value</t>
  </si>
  <si>
    <t>Returns in %age</t>
  </si>
  <si>
    <t>Amount added</t>
  </si>
  <si>
    <t>Opening capital</t>
  </si>
  <si>
    <t>Par value per unit</t>
  </si>
  <si>
    <t>Units issued</t>
  </si>
  <si>
    <t>Unit value</t>
  </si>
  <si>
    <t>Additional capital</t>
  </si>
  <si>
    <t>Portfolio value at market</t>
  </si>
  <si>
    <t>Portfolio value opening</t>
  </si>
  <si>
    <t>umulative units</t>
  </si>
  <si>
    <t>Days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</si>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</sst>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7.5"/>
      <color rgb="FF000000"/>
      <name val="Verdana"/>
      <family val="2"/>
    </font>
    <font>
      <sz val="11"/>
      <color theme="1"/>
      <name val="Calibri"/>
      <family val="2"/>
      <scheme val="minor"/>
    </font>
    <font>
      <sz val="7.5"/>
      <color rgb="FFFFFFFF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7D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8E7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0" fillId="0" borderId="0" xfId="1" applyFont="1" applyAlignment="1">
      <alignment vertical="top"/>
    </xf>
    <xf numFmtId="9" fontId="0" fillId="3" borderId="0" xfId="1" applyFont="1" applyFill="1" applyAlignment="1">
      <alignment vertical="top"/>
    </xf>
    <xf numFmtId="0" fontId="0" fillId="0" borderId="5" xfId="0" applyBorder="1" applyAlignment="1">
      <alignment horizontal="center" vertical="top" wrapText="1"/>
    </xf>
    <xf numFmtId="15" fontId="0" fillId="0" borderId="0" xfId="0" applyNumberFormat="1" applyAlignment="1">
      <alignment vertical="top"/>
    </xf>
    <xf numFmtId="166" fontId="0" fillId="0" borderId="0" xfId="1" applyNumberFormat="1" applyFont="1" applyAlignment="1">
      <alignment vertical="top"/>
    </xf>
    <xf numFmtId="43" fontId="0" fillId="0" borderId="0" xfId="2" applyFont="1" applyAlignment="1">
      <alignment vertical="top"/>
    </xf>
    <xf numFmtId="43" fontId="0" fillId="0" borderId="0" xfId="0" applyNumberFormat="1" applyAlignment="1">
      <alignment vertical="top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C4" workbookViewId="0">
      <selection activeCell="O23" sqref="O23"/>
    </sheetView>
  </sheetViews>
  <sheetFormatPr defaultRowHeight="15" x14ac:dyDescent="0.25"/>
  <cols>
    <col min="1" max="2" width="11.85546875" style="1" customWidth="1"/>
    <col min="3" max="3" width="11.5703125" style="1" customWidth="1"/>
    <col min="4" max="6" width="9.140625" style="1"/>
    <col min="7" max="7" width="11.28515625" style="1" bestFit="1" customWidth="1"/>
    <col min="8" max="8" width="9.140625" style="1"/>
    <col min="9" max="9" width="10.5703125" style="1" bestFit="1" customWidth="1"/>
    <col min="10" max="11" width="9.140625" style="1"/>
    <col min="12" max="12" width="16" style="1" customWidth="1"/>
    <col min="13" max="13" width="9.140625" style="1"/>
    <col min="14" max="14" width="14.7109375" style="1" bestFit="1" customWidth="1"/>
    <col min="15" max="15" width="11.5703125" style="1" bestFit="1" customWidth="1"/>
    <col min="16" max="16384" width="9.140625" style="1"/>
  </cols>
  <sheetData>
    <row r="1" spans="1:20" x14ac:dyDescent="0.25">
      <c r="A1" s="1" t="s">
        <v>1</v>
      </c>
      <c r="B1" s="1" t="s">
        <v>10</v>
      </c>
    </row>
    <row r="2" spans="1:20" ht="45" x14ac:dyDescent="0.25">
      <c r="A2" s="1" t="s">
        <v>0</v>
      </c>
      <c r="B2" s="1" t="s">
        <v>6</v>
      </c>
      <c r="C2" s="1" t="s">
        <v>2</v>
      </c>
      <c r="D2" s="1" t="s">
        <v>3</v>
      </c>
      <c r="E2" s="2" t="s">
        <v>7</v>
      </c>
      <c r="F2" s="2" t="s">
        <v>12</v>
      </c>
      <c r="G2" s="2" t="s">
        <v>13</v>
      </c>
      <c r="H2" s="2" t="s">
        <v>14</v>
      </c>
      <c r="I2" s="1" t="s">
        <v>4</v>
      </c>
      <c r="J2" s="2" t="s">
        <v>11</v>
      </c>
      <c r="K2" s="2" t="s">
        <v>5</v>
      </c>
      <c r="L2" s="2" t="s">
        <v>23</v>
      </c>
      <c r="N2" s="16" t="s">
        <v>21</v>
      </c>
      <c r="O2" s="16"/>
      <c r="Q2" s="1" t="s">
        <v>24</v>
      </c>
      <c r="R2" s="1" t="s">
        <v>26</v>
      </c>
      <c r="S2" s="1" t="s">
        <v>4</v>
      </c>
      <c r="T2" s="1" t="s">
        <v>27</v>
      </c>
    </row>
    <row r="3" spans="1:20" ht="15.75" customHeight="1" x14ac:dyDescent="0.25">
      <c r="I3" s="1">
        <v>10</v>
      </c>
      <c r="N3" s="6" t="s">
        <v>8</v>
      </c>
      <c r="O3" s="6" t="s">
        <v>9</v>
      </c>
      <c r="P3" s="13" t="s">
        <v>22</v>
      </c>
    </row>
    <row r="4" spans="1:20" x14ac:dyDescent="0.25">
      <c r="A4" s="9">
        <v>37378</v>
      </c>
      <c r="B4" s="6" t="s">
        <v>8</v>
      </c>
      <c r="C4" s="6">
        <v>20</v>
      </c>
      <c r="D4" s="10">
        <v>52</v>
      </c>
      <c r="E4" s="10">
        <v>1040</v>
      </c>
      <c r="F4" s="1">
        <f>C4</f>
        <v>20</v>
      </c>
      <c r="G4" s="5">
        <f>IF(ISERROR(E4/I4),0,(E4/I4))</f>
        <v>104</v>
      </c>
      <c r="H4" s="1">
        <f>G4</f>
        <v>104</v>
      </c>
      <c r="I4" s="3">
        <f>I3</f>
        <v>10</v>
      </c>
      <c r="J4" s="1">
        <f t="shared" ref="J4:J7" si="0">F4*D4</f>
        <v>1040</v>
      </c>
      <c r="K4" s="3">
        <f t="shared" ref="K4:K11" si="1">(A4-$A$4)/365</f>
        <v>0</v>
      </c>
      <c r="L4" s="14" t="e">
        <f>POWER((I4/$I$3),(365/(365*K4)))-1</f>
        <v>#DIV/0!</v>
      </c>
      <c r="N4" s="5">
        <f>SUMIF($B$4:$B$11,N3,$E$4:$E$11)</f>
        <v>4067.0016000000001</v>
      </c>
      <c r="O4" s="1">
        <f>SUMIF($B$4:$B$11,O3,$E$4:$E$11)</f>
        <v>-3388.75</v>
      </c>
      <c r="P4" s="5">
        <f>N4+O4</f>
        <v>678.25160000000005</v>
      </c>
      <c r="Q4" s="1">
        <f>J4</f>
        <v>1040</v>
      </c>
      <c r="R4" s="1">
        <f>Q4/I4</f>
        <v>104</v>
      </c>
    </row>
    <row r="5" spans="1:20" x14ac:dyDescent="0.25">
      <c r="A5" s="9">
        <v>37392</v>
      </c>
      <c r="B5" s="6" t="s">
        <v>8</v>
      </c>
      <c r="C5" s="6">
        <v>20</v>
      </c>
      <c r="D5" s="10">
        <v>52.85</v>
      </c>
      <c r="E5" s="10">
        <v>1057</v>
      </c>
      <c r="F5" s="1">
        <f t="shared" ref="F5:F11" si="2">F4+C5</f>
        <v>40</v>
      </c>
      <c r="G5" s="5">
        <f t="shared" ref="G5:G9" si="3">IF(ISERROR(E5/I5),0,(E5/I5))</f>
        <v>104</v>
      </c>
      <c r="H5" s="1">
        <f t="shared" ref="H5:H7" si="4">H4+G5</f>
        <v>208</v>
      </c>
      <c r="I5" s="3">
        <f>D5*I4/D4</f>
        <v>10.163461538461538</v>
      </c>
      <c r="J5" s="1">
        <f t="shared" ref="J5" si="5">F5*D5</f>
        <v>2114</v>
      </c>
      <c r="K5" s="3">
        <f t="shared" si="1"/>
        <v>3.8356164383561646E-2</v>
      </c>
      <c r="L5" s="14">
        <f t="shared" ref="L5:L11" si="6">POWER((I5/$I$3),(365/(365*K5)))-1</f>
        <v>0.52610994715258075</v>
      </c>
      <c r="N5" s="4"/>
      <c r="Q5" s="1">
        <f>E5</f>
        <v>1057</v>
      </c>
      <c r="T5" s="1">
        <f>Q5+R4*D5</f>
        <v>6553.4000000000005</v>
      </c>
    </row>
    <row r="6" spans="1:20" x14ac:dyDescent="0.25">
      <c r="A6" s="9">
        <v>37426</v>
      </c>
      <c r="B6" s="6" t="s">
        <v>8</v>
      </c>
      <c r="C6" s="6">
        <v>40</v>
      </c>
      <c r="D6" s="10">
        <v>49.25</v>
      </c>
      <c r="E6" s="10">
        <v>1970</v>
      </c>
      <c r="F6" s="1">
        <f t="shared" si="2"/>
        <v>80</v>
      </c>
      <c r="G6" s="5">
        <f t="shared" si="3"/>
        <v>208</v>
      </c>
      <c r="H6" s="1">
        <f t="shared" si="4"/>
        <v>416</v>
      </c>
      <c r="I6" s="3">
        <f>D6*I5/D5</f>
        <v>9.4711538461538467</v>
      </c>
      <c r="J6" s="1">
        <f t="shared" ref="J6" si="7">F6*D6</f>
        <v>3940</v>
      </c>
      <c r="K6" s="3">
        <f t="shared" si="1"/>
        <v>0.13150684931506848</v>
      </c>
      <c r="L6" s="14">
        <f t="shared" si="6"/>
        <v>-0.33844851015901123</v>
      </c>
      <c r="M6" s="3"/>
      <c r="N6" s="4"/>
    </row>
    <row r="7" spans="1:20" x14ac:dyDescent="0.25">
      <c r="A7" s="9">
        <v>37768</v>
      </c>
      <c r="B7" s="6" t="s">
        <v>9</v>
      </c>
      <c r="C7" s="6">
        <v>-25</v>
      </c>
      <c r="D7" s="10">
        <v>70.3</v>
      </c>
      <c r="E7" s="10">
        <f t="shared" ref="E7" si="8">D7*C7</f>
        <v>-1757.5</v>
      </c>
      <c r="F7" s="1">
        <f t="shared" si="2"/>
        <v>55</v>
      </c>
      <c r="G7" s="5">
        <f t="shared" si="3"/>
        <v>-130</v>
      </c>
      <c r="H7" s="1">
        <f t="shared" si="4"/>
        <v>286</v>
      </c>
      <c r="I7" s="3">
        <f>D7*I6/D6</f>
        <v>13.519230769230768</v>
      </c>
      <c r="J7" s="7">
        <f t="shared" si="0"/>
        <v>3866.5</v>
      </c>
      <c r="K7" s="3">
        <f t="shared" si="1"/>
        <v>1.0684931506849316</v>
      </c>
      <c r="L7" s="14">
        <f t="shared" si="6"/>
        <v>0.32604304979205567</v>
      </c>
      <c r="M7" s="3"/>
      <c r="N7" s="4"/>
    </row>
    <row r="8" spans="1:20" x14ac:dyDescent="0.25">
      <c r="A8" s="9">
        <v>38297</v>
      </c>
      <c r="B8" s="6" t="s">
        <v>9</v>
      </c>
      <c r="C8" s="6">
        <v>-15</v>
      </c>
      <c r="D8" s="10">
        <v>108.75</v>
      </c>
      <c r="E8" s="10">
        <f t="shared" ref="E8:E11" si="9">D8*C8</f>
        <v>-1631.25</v>
      </c>
      <c r="F8" s="1">
        <f t="shared" si="2"/>
        <v>40</v>
      </c>
      <c r="G8" s="5">
        <f t="shared" si="3"/>
        <v>-78.000000000000014</v>
      </c>
      <c r="H8" s="1">
        <f t="shared" ref="H8" si="10">H7+G8</f>
        <v>208</v>
      </c>
      <c r="I8" s="3">
        <f t="shared" ref="I8" si="11">D8*I7/D7</f>
        <v>20.913461538461537</v>
      </c>
      <c r="J8" s="7">
        <f t="shared" ref="J8" si="12">F8*D8</f>
        <v>4350</v>
      </c>
      <c r="K8" s="3">
        <f t="shared" si="1"/>
        <v>2.5178082191780824</v>
      </c>
      <c r="L8" s="14">
        <f t="shared" si="6"/>
        <v>0.34049078214210371</v>
      </c>
      <c r="M8" s="3"/>
      <c r="N8" s="4"/>
    </row>
    <row r="9" spans="1:20" x14ac:dyDescent="0.25">
      <c r="A9" s="9">
        <v>40824</v>
      </c>
      <c r="B9" s="8" t="s">
        <v>8</v>
      </c>
      <c r="C9" s="8">
        <v>16</v>
      </c>
      <c r="D9" s="10">
        <v>1E-4</v>
      </c>
      <c r="E9" s="10">
        <f t="shared" si="9"/>
        <v>1.6000000000000001E-3</v>
      </c>
      <c r="F9" s="1">
        <f t="shared" si="2"/>
        <v>56</v>
      </c>
      <c r="G9" s="5">
        <f t="shared" si="3"/>
        <v>83.200000000000017</v>
      </c>
      <c r="H9" s="1">
        <f t="shared" ref="H9:H10" si="13">H8+G9</f>
        <v>291.20000000000005</v>
      </c>
      <c r="I9" s="3">
        <f t="shared" ref="I9:I10" si="14">D9*I8/D8</f>
        <v>1.9230769230769228E-5</v>
      </c>
      <c r="J9" s="7">
        <f t="shared" ref="J9:J11" si="15">F9*D9</f>
        <v>5.5999999999999999E-3</v>
      </c>
      <c r="K9" s="3">
        <f t="shared" si="1"/>
        <v>9.4410958904109581</v>
      </c>
      <c r="L9" s="14">
        <f t="shared" si="6"/>
        <v>-0.75193730557631377</v>
      </c>
      <c r="M9" s="3" t="s">
        <v>15</v>
      </c>
      <c r="N9" s="4"/>
    </row>
    <row r="10" spans="1:20" x14ac:dyDescent="0.25">
      <c r="A10" s="9">
        <v>40824</v>
      </c>
      <c r="B10" s="12" t="s">
        <v>19</v>
      </c>
      <c r="C10" s="12">
        <v>0</v>
      </c>
      <c r="D10" s="11">
        <v>400</v>
      </c>
      <c r="E10" s="10">
        <f t="shared" si="9"/>
        <v>0</v>
      </c>
      <c r="F10" s="1">
        <f t="shared" si="2"/>
        <v>56</v>
      </c>
      <c r="G10" s="5">
        <f>IF(ISERROR(E10/I10),0,(E10/I10))</f>
        <v>0</v>
      </c>
      <c r="H10" s="1">
        <f t="shared" si="13"/>
        <v>291.20000000000005</v>
      </c>
      <c r="I10" s="3">
        <f t="shared" si="14"/>
        <v>76.923076923076906</v>
      </c>
      <c r="J10" s="7">
        <f t="shared" si="15"/>
        <v>22400</v>
      </c>
      <c r="K10" s="3">
        <f t="shared" si="1"/>
        <v>9.4410958904109581</v>
      </c>
      <c r="L10" s="14">
        <f t="shared" si="6"/>
        <v>0.2412264963131463</v>
      </c>
      <c r="M10" s="3"/>
      <c r="N10" s="4"/>
      <c r="O10" s="1">
        <f>2.5%</f>
        <v>2.5000000000000001E-2</v>
      </c>
    </row>
    <row r="11" spans="1:20" x14ac:dyDescent="0.25">
      <c r="A11" s="9">
        <f ca="1">TODAY()</f>
        <v>42632</v>
      </c>
      <c r="B11" s="12" t="s">
        <v>19</v>
      </c>
      <c r="C11" s="12">
        <v>0</v>
      </c>
      <c r="D11" s="11">
        <v>1000</v>
      </c>
      <c r="E11" s="10">
        <f t="shared" si="9"/>
        <v>0</v>
      </c>
      <c r="F11" s="1">
        <f t="shared" si="2"/>
        <v>56</v>
      </c>
      <c r="G11" s="5">
        <f>IF(ISERROR(E11/I11),0,(E11/I11))</f>
        <v>0</v>
      </c>
      <c r="H11" s="1">
        <f>H9+G11</f>
        <v>291.20000000000005</v>
      </c>
      <c r="I11" s="3">
        <f>D11*I9/D9</f>
        <v>192.30769230769226</v>
      </c>
      <c r="J11" s="7">
        <f t="shared" si="15"/>
        <v>56000</v>
      </c>
      <c r="K11" s="3">
        <f t="shared" ca="1" si="1"/>
        <v>14.394520547945206</v>
      </c>
      <c r="L11" s="15">
        <f t="shared" ca="1" si="6"/>
        <v>0.22800568335126359</v>
      </c>
      <c r="M11" s="3"/>
      <c r="N11" s="4"/>
      <c r="O11" s="1">
        <f>(1+O10)^4</f>
        <v>1.1038128906249998</v>
      </c>
    </row>
    <row r="14" spans="1:20" x14ac:dyDescent="0.25">
      <c r="B14" s="1" t="s">
        <v>16</v>
      </c>
      <c r="C14" s="1" t="s">
        <v>20</v>
      </c>
    </row>
    <row r="15" spans="1:20" x14ac:dyDescent="0.25">
      <c r="C15" s="1" t="s">
        <v>17</v>
      </c>
    </row>
    <row r="16" spans="1:20" x14ac:dyDescent="0.25">
      <c r="C16" s="1" t="s">
        <v>18</v>
      </c>
      <c r="J16" s="1" t="s">
        <v>32</v>
      </c>
      <c r="K16" s="1" t="s">
        <v>25</v>
      </c>
      <c r="L16" s="1" t="s">
        <v>26</v>
      </c>
      <c r="M16" s="1" t="s">
        <v>4</v>
      </c>
      <c r="N16" s="1" t="s">
        <v>29</v>
      </c>
      <c r="O16" s="1" t="s">
        <v>30</v>
      </c>
      <c r="P16" s="1" t="s">
        <v>28</v>
      </c>
      <c r="Q16" s="1" t="s">
        <v>31</v>
      </c>
      <c r="R16" s="1" t="s">
        <v>41</v>
      </c>
      <c r="S16" s="1" t="s">
        <v>42</v>
      </c>
    </row>
    <row r="17" spans="9:19" x14ac:dyDescent="0.25">
      <c r="I17" s="17">
        <v>36892</v>
      </c>
      <c r="J17" s="1">
        <v>100</v>
      </c>
      <c r="K17" s="1">
        <v>10</v>
      </c>
      <c r="L17" s="1">
        <f>J17/K17</f>
        <v>10</v>
      </c>
      <c r="M17" s="1">
        <f>O17/L17</f>
        <v>10</v>
      </c>
      <c r="N17" s="1">
        <v>10</v>
      </c>
      <c r="O17" s="19">
        <f>J17</f>
        <v>100</v>
      </c>
      <c r="P17" s="1">
        <f>L17</f>
        <v>10</v>
      </c>
      <c r="Q17" s="18"/>
    </row>
    <row r="18" spans="9:19" x14ac:dyDescent="0.25">
      <c r="I18" s="17">
        <v>37073</v>
      </c>
      <c r="J18" s="1">
        <v>100000</v>
      </c>
      <c r="K18" s="1">
        <v>10</v>
      </c>
      <c r="L18" s="1">
        <f>J18/M18</f>
        <v>9090.9090909090901</v>
      </c>
      <c r="M18" s="1">
        <f>(N18*L17/M17)</f>
        <v>11</v>
      </c>
      <c r="N18" s="1">
        <v>11</v>
      </c>
      <c r="O18" s="19">
        <f>P18*M18</f>
        <v>100109.99999999999</v>
      </c>
      <c r="P18" s="1">
        <f>L18+L17</f>
        <v>9100.9090909090901</v>
      </c>
      <c r="Q18" s="18"/>
    </row>
    <row r="19" spans="9:19" x14ac:dyDescent="0.25">
      <c r="I19" s="17">
        <v>37289</v>
      </c>
      <c r="J19" s="1">
        <v>0</v>
      </c>
      <c r="K19" s="1">
        <v>10</v>
      </c>
      <c r="M19" s="1">
        <f>O19/P18</f>
        <v>12</v>
      </c>
      <c r="N19" s="1">
        <v>12</v>
      </c>
      <c r="O19" s="19">
        <f>P18*N19</f>
        <v>109210.90909090909</v>
      </c>
      <c r="P19" s="1">
        <f>P18+L19</f>
        <v>9100.9090909090901</v>
      </c>
      <c r="Q19" s="18">
        <f>(M19/M17)^(1/S19)-1</f>
        <v>0.18249381706133194</v>
      </c>
      <c r="R19" s="1">
        <f>I19-$I$17</f>
        <v>397</v>
      </c>
      <c r="S19" s="1">
        <f>R19/365</f>
        <v>1.0876712328767124</v>
      </c>
    </row>
    <row r="20" spans="9:19" x14ac:dyDescent="0.25">
      <c r="I20" s="17">
        <v>37408</v>
      </c>
      <c r="J20" s="1">
        <v>0</v>
      </c>
      <c r="K20" s="1">
        <v>10</v>
      </c>
      <c r="M20" s="1">
        <f>O20/P19</f>
        <v>11</v>
      </c>
      <c r="N20" s="1">
        <v>11</v>
      </c>
      <c r="O20" s="19">
        <f>P19*N20</f>
        <v>100109.99999999999</v>
      </c>
      <c r="P20" s="1">
        <f>P19+L20</f>
        <v>9100.9090909090901</v>
      </c>
      <c r="Q20" s="18">
        <f>(M20/M17)^(1/S20)-1</f>
        <v>6.9743630964105519E-2</v>
      </c>
      <c r="R20" s="1">
        <f>I20-$I$17</f>
        <v>516</v>
      </c>
      <c r="S20" s="1">
        <f>R20/365</f>
        <v>1.4136986301369863</v>
      </c>
    </row>
    <row r="21" spans="9:19" x14ac:dyDescent="0.25">
      <c r="O21" s="20"/>
    </row>
  </sheetData>
  <mergeCells count="1">
    <mergeCell ref="N2:O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I7" sqref="I7"/>
    </sheetView>
  </sheetViews>
  <sheetFormatPr defaultRowHeight="15" x14ac:dyDescent="0.25"/>
  <cols>
    <col min="1" max="2" width="11.85546875" style="1" customWidth="1"/>
    <col min="3" max="3" width="11.5703125" style="1" customWidth="1"/>
    <col min="4" max="6" width="9.140625" style="1"/>
    <col min="7" max="7" width="11.28515625" style="1" bestFit="1" customWidth="1"/>
    <col min="8" max="8" width="9.140625" style="1"/>
    <col min="9" max="9" width="10.5703125" style="1" bestFit="1" customWidth="1"/>
    <col min="10" max="11" width="9.140625" style="1"/>
    <col min="12" max="12" width="16" style="1" customWidth="1"/>
    <col min="13" max="13" width="9.140625" style="1"/>
    <col min="14" max="14" width="14.7109375" style="1" bestFit="1" customWidth="1"/>
    <col min="15" max="15" width="11.5703125" style="1" bestFit="1" customWidth="1"/>
    <col min="16" max="16384" width="9.140625" style="1"/>
  </cols>
  <sheetData>
    <row r="1" spans="1:20" x14ac:dyDescent="0.25">
      <c r="A1" s="1" t="s">
        <v>1</v>
      </c>
      <c r="B1" s="1" t="s">
        <v>10</v>
      </c>
    </row>
    <row r="2" spans="1:20" ht="45" x14ac:dyDescent="0.25">
      <c r="A2" s="1" t="s">
        <v>0</v>
      </c>
      <c r="B2" s="1" t="s">
        <v>6</v>
      </c>
      <c r="C2" s="1" t="s">
        <v>2</v>
      </c>
      <c r="D2" s="1" t="s">
        <v>3</v>
      </c>
      <c r="E2" s="2" t="s">
        <v>7</v>
      </c>
      <c r="F2" s="2" t="s">
        <v>12</v>
      </c>
      <c r="G2" s="2" t="s">
        <v>13</v>
      </c>
      <c r="H2" s="2" t="s">
        <v>14</v>
      </c>
      <c r="I2" s="1" t="s">
        <v>4</v>
      </c>
      <c r="J2" s="2" t="s">
        <v>11</v>
      </c>
      <c r="K2" s="2" t="s">
        <v>5</v>
      </c>
      <c r="L2" s="2" t="s">
        <v>23</v>
      </c>
      <c r="N2" s="16" t="s">
        <v>21</v>
      </c>
      <c r="O2" s="16"/>
      <c r="Q2" s="1" t="s">
        <v>24</v>
      </c>
      <c r="R2" s="1" t="s">
        <v>26</v>
      </c>
      <c r="S2" s="1" t="s">
        <v>4</v>
      </c>
      <c r="T2" s="1" t="s">
        <v>27</v>
      </c>
    </row>
    <row r="3" spans="1:20" ht="15.75" customHeight="1" x14ac:dyDescent="0.25">
      <c r="I3" s="1">
        <v>10</v>
      </c>
      <c r="N3" s="6" t="s">
        <v>8</v>
      </c>
      <c r="O3" s="6" t="s">
        <v>9</v>
      </c>
      <c r="P3" s="13" t="s">
        <v>22</v>
      </c>
    </row>
    <row r="4" spans="1:20" x14ac:dyDescent="0.25">
      <c r="A4" s="9">
        <v>37378</v>
      </c>
      <c r="B4" s="6" t="s">
        <v>8</v>
      </c>
      <c r="C4" s="6">
        <v>20</v>
      </c>
      <c r="D4" s="10">
        <v>52</v>
      </c>
      <c r="E4" s="10">
        <v>1040</v>
      </c>
      <c r="F4" s="1">
        <f>C4</f>
        <v>20</v>
      </c>
      <c r="G4" s="5">
        <f>IF(ISERROR(E4/I4),0,(E4/I4))</f>
        <v>104</v>
      </c>
      <c r="H4" s="1">
        <f>G4</f>
        <v>104</v>
      </c>
      <c r="I4" s="3">
        <f>I3</f>
        <v>10</v>
      </c>
      <c r="J4" s="1">
        <f t="shared" ref="J4:J11" si="0">F4*D4</f>
        <v>1040</v>
      </c>
      <c r="K4" s="3">
        <f t="shared" ref="K4:K11" si="1">(A4-$A$4)/365</f>
        <v>0</v>
      </c>
      <c r="L4" s="14" t="e">
        <f>POWER((I4/$I$3),(365/(365*K4)))-1</f>
        <v>#DIV/0!</v>
      </c>
      <c r="N4" s="5">
        <f>SUMIF($B$4:$B$11,N3,$E$4:$E$11)</f>
        <v>4067.0016000000001</v>
      </c>
      <c r="O4" s="1">
        <f>SUMIF($B$4:$B$11,O3,$E$4:$E$11)</f>
        <v>-3388.75</v>
      </c>
      <c r="P4" s="5">
        <f>N4+O4</f>
        <v>678.25160000000005</v>
      </c>
      <c r="Q4" s="1">
        <f>J4</f>
        <v>1040</v>
      </c>
      <c r="R4" s="1">
        <f>Q4/I4</f>
        <v>104</v>
      </c>
    </row>
    <row r="5" spans="1:20" x14ac:dyDescent="0.25">
      <c r="A5" s="9">
        <v>37392</v>
      </c>
      <c r="B5" s="6" t="s">
        <v>8</v>
      </c>
      <c r="C5" s="6">
        <v>20</v>
      </c>
      <c r="D5" s="10">
        <v>52.85</v>
      </c>
      <c r="E5" s="10">
        <v>1057</v>
      </c>
      <c r="F5" s="1">
        <f t="shared" ref="F5:F11" si="2">F4+C5</f>
        <v>40</v>
      </c>
      <c r="G5" s="5">
        <f t="shared" ref="G5:G9" si="3">IF(ISERROR(E5/I5),0,(E5/I5))</f>
        <v>104</v>
      </c>
      <c r="H5" s="1">
        <f t="shared" ref="H5:H10" si="4">H4+G5</f>
        <v>208</v>
      </c>
      <c r="I5" s="3">
        <f>D5*I4/D4</f>
        <v>10.163461538461538</v>
      </c>
      <c r="J5" s="1">
        <f t="shared" si="0"/>
        <v>2114</v>
      </c>
      <c r="K5" s="3">
        <f t="shared" si="1"/>
        <v>3.8356164383561646E-2</v>
      </c>
      <c r="L5" s="14">
        <f t="shared" ref="L5:L11" si="5">POWER((I5/$I$3),(365/(365*K5)))-1</f>
        <v>0.52610994715258075</v>
      </c>
      <c r="N5" s="4"/>
      <c r="Q5" s="1">
        <f>E5</f>
        <v>1057</v>
      </c>
      <c r="T5" s="1">
        <f>Q5+R4*D5</f>
        <v>6553.4000000000005</v>
      </c>
    </row>
    <row r="6" spans="1:20" x14ac:dyDescent="0.25">
      <c r="A6" s="9">
        <v>37426</v>
      </c>
      <c r="B6" s="6" t="s">
        <v>8</v>
      </c>
      <c r="C6" s="6">
        <v>40</v>
      </c>
      <c r="D6" s="10">
        <v>49.25</v>
      </c>
      <c r="E6" s="10">
        <v>1970</v>
      </c>
      <c r="F6" s="1">
        <f t="shared" si="2"/>
        <v>80</v>
      </c>
      <c r="G6" s="5">
        <f t="shared" si="3"/>
        <v>208</v>
      </c>
      <c r="H6" s="1">
        <f t="shared" si="4"/>
        <v>416</v>
      </c>
      <c r="I6" s="3">
        <f>D6*I5/D5</f>
        <v>9.4711538461538467</v>
      </c>
      <c r="J6" s="1">
        <f t="shared" si="0"/>
        <v>3940</v>
      </c>
      <c r="K6" s="3">
        <f t="shared" si="1"/>
        <v>0.13150684931506848</v>
      </c>
      <c r="L6" s="14">
        <f t="shared" si="5"/>
        <v>-0.33844851015901123</v>
      </c>
      <c r="M6" s="3"/>
      <c r="N6" s="4"/>
    </row>
    <row r="7" spans="1:20" x14ac:dyDescent="0.25">
      <c r="A7" s="9">
        <v>37768</v>
      </c>
      <c r="B7" s="6" t="s">
        <v>9</v>
      </c>
      <c r="C7" s="6">
        <v>-25</v>
      </c>
      <c r="D7" s="10">
        <v>70.3</v>
      </c>
      <c r="E7" s="10">
        <f t="shared" ref="E7:E11" si="6">D7*C7</f>
        <v>-1757.5</v>
      </c>
      <c r="F7" s="1">
        <f t="shared" si="2"/>
        <v>55</v>
      </c>
      <c r="G7" s="5">
        <f t="shared" si="3"/>
        <v>-130</v>
      </c>
      <c r="H7" s="1">
        <f t="shared" si="4"/>
        <v>286</v>
      </c>
      <c r="I7" s="3">
        <f>D7*I6/D6</f>
        <v>13.519230769230768</v>
      </c>
      <c r="J7" s="7">
        <f t="shared" si="0"/>
        <v>3866.5</v>
      </c>
      <c r="K7" s="3">
        <f t="shared" si="1"/>
        <v>1.0684931506849316</v>
      </c>
      <c r="L7" s="14">
        <f t="shared" si="5"/>
        <v>0.32604304979205567</v>
      </c>
      <c r="M7" s="3"/>
      <c r="N7" s="4"/>
    </row>
    <row r="8" spans="1:20" x14ac:dyDescent="0.25">
      <c r="A8" s="9">
        <v>38297</v>
      </c>
      <c r="B8" s="6" t="s">
        <v>9</v>
      </c>
      <c r="C8" s="6">
        <v>-15</v>
      </c>
      <c r="D8" s="10">
        <v>108.75</v>
      </c>
      <c r="E8" s="10">
        <f t="shared" si="6"/>
        <v>-1631.25</v>
      </c>
      <c r="F8" s="1">
        <f t="shared" si="2"/>
        <v>40</v>
      </c>
      <c r="G8" s="5">
        <f t="shared" si="3"/>
        <v>-78.000000000000014</v>
      </c>
      <c r="H8" s="1">
        <f t="shared" si="4"/>
        <v>208</v>
      </c>
      <c r="I8" s="3">
        <f t="shared" ref="I8:I10" si="7">D8*I7/D7</f>
        <v>20.913461538461537</v>
      </c>
      <c r="J8" s="7">
        <f t="shared" si="0"/>
        <v>4350</v>
      </c>
      <c r="K8" s="3">
        <f t="shared" si="1"/>
        <v>2.5178082191780824</v>
      </c>
      <c r="L8" s="14">
        <f t="shared" si="5"/>
        <v>0.34049078214210371</v>
      </c>
      <c r="M8" s="3"/>
      <c r="N8" s="4"/>
    </row>
    <row r="9" spans="1:20" x14ac:dyDescent="0.25">
      <c r="A9" s="9">
        <v>40824</v>
      </c>
      <c r="B9" s="8" t="s">
        <v>8</v>
      </c>
      <c r="C9" s="8">
        <v>16</v>
      </c>
      <c r="D9" s="10">
        <v>1E-4</v>
      </c>
      <c r="E9" s="10">
        <f t="shared" si="6"/>
        <v>1.6000000000000001E-3</v>
      </c>
      <c r="F9" s="1">
        <f t="shared" si="2"/>
        <v>56</v>
      </c>
      <c r="G9" s="5">
        <f t="shared" si="3"/>
        <v>83.200000000000017</v>
      </c>
      <c r="H9" s="1">
        <f t="shared" si="4"/>
        <v>291.20000000000005</v>
      </c>
      <c r="I9" s="3">
        <f t="shared" si="7"/>
        <v>1.9230769230769228E-5</v>
      </c>
      <c r="J9" s="7">
        <f t="shared" si="0"/>
        <v>5.5999999999999999E-3</v>
      </c>
      <c r="K9" s="3">
        <f t="shared" si="1"/>
        <v>9.4410958904109581</v>
      </c>
      <c r="L9" s="14">
        <f t="shared" si="5"/>
        <v>-0.75193730557631377</v>
      </c>
      <c r="M9" s="3" t="s">
        <v>15</v>
      </c>
      <c r="N9" s="4"/>
    </row>
    <row r="10" spans="1:20" x14ac:dyDescent="0.25">
      <c r="A10" s="9">
        <v>40824</v>
      </c>
      <c r="B10" s="12" t="s">
        <v>19</v>
      </c>
      <c r="C10" s="12">
        <v>0</v>
      </c>
      <c r="D10" s="11">
        <v>400</v>
      </c>
      <c r="E10" s="10">
        <f t="shared" si="6"/>
        <v>0</v>
      </c>
      <c r="F10" s="1">
        <f t="shared" si="2"/>
        <v>56</v>
      </c>
      <c r="G10" s="5">
        <f>IF(ISERROR(E10/I10),0,(E10/I10))</f>
        <v>0</v>
      </c>
      <c r="H10" s="1">
        <f t="shared" si="4"/>
        <v>291.20000000000005</v>
      </c>
      <c r="I10" s="3">
        <f t="shared" si="7"/>
        <v>76.923076923076906</v>
      </c>
      <c r="J10" s="7">
        <f t="shared" si="0"/>
        <v>22400</v>
      </c>
      <c r="K10" s="3">
        <f t="shared" si="1"/>
        <v>9.4410958904109581</v>
      </c>
      <c r="L10" s="14">
        <f t="shared" si="5"/>
        <v>0.2412264963131463</v>
      </c>
      <c r="M10" s="3"/>
      <c r="N10" s="4"/>
      <c r="O10" s="1">
        <f>2.5%</f>
        <v>2.5000000000000001E-2</v>
      </c>
    </row>
    <row r="11" spans="1:20" x14ac:dyDescent="0.25">
      <c r="A11" s="9">
        <f ca="1">TODAY()</f>
        <v>42632</v>
      </c>
      <c r="B11" s="12" t="s">
        <v>19</v>
      </c>
      <c r="C11" s="12">
        <v>0</v>
      </c>
      <c r="D11" s="11">
        <v>1000</v>
      </c>
      <c r="E11" s="10">
        <f t="shared" si="6"/>
        <v>0</v>
      </c>
      <c r="F11" s="1">
        <f t="shared" si="2"/>
        <v>56</v>
      </c>
      <c r="G11" s="5">
        <f>IF(ISERROR(E11/I11),0,(E11/I11))</f>
        <v>0</v>
      </c>
      <c r="H11" s="1">
        <f>H9+G11</f>
        <v>291.20000000000005</v>
      </c>
      <c r="I11" s="3">
        <f>D11*I9/D9</f>
        <v>192.30769230769226</v>
      </c>
      <c r="J11" s="7">
        <f t="shared" si="0"/>
        <v>56000</v>
      </c>
      <c r="K11" s="3">
        <f t="shared" ca="1" si="1"/>
        <v>14.394520547945206</v>
      </c>
      <c r="L11" s="15">
        <f t="shared" ca="1" si="5"/>
        <v>0.22800568335126359</v>
      </c>
      <c r="M11" s="3"/>
      <c r="N11" s="4"/>
      <c r="O11" s="1">
        <f>(1+O10)^4</f>
        <v>1.1038128906249998</v>
      </c>
    </row>
    <row r="13" spans="1:20" x14ac:dyDescent="0.25">
      <c r="B13" s="1" t="s">
        <v>39</v>
      </c>
      <c r="C13" s="1" t="s">
        <v>33</v>
      </c>
      <c r="D13" s="1" t="s">
        <v>37</v>
      </c>
      <c r="E13" s="1" t="s">
        <v>34</v>
      </c>
      <c r="F13" s="1" t="s">
        <v>30</v>
      </c>
      <c r="G13" s="1" t="s">
        <v>35</v>
      </c>
      <c r="H13" s="1" t="s">
        <v>40</v>
      </c>
      <c r="I13" s="1" t="s">
        <v>36</v>
      </c>
      <c r="J13" s="1" t="s">
        <v>38</v>
      </c>
    </row>
    <row r="14" spans="1:20" x14ac:dyDescent="0.25">
      <c r="B14" s="1">
        <f>D14</f>
        <v>1040</v>
      </c>
      <c r="C14" s="1">
        <v>0</v>
      </c>
      <c r="D14" s="1">
        <f>E4</f>
        <v>1040</v>
      </c>
      <c r="E14" s="1">
        <v>10</v>
      </c>
      <c r="F14" s="1">
        <f>D14</f>
        <v>1040</v>
      </c>
      <c r="G14" s="1">
        <f>F14/E14</f>
        <v>104</v>
      </c>
      <c r="H14" s="1">
        <f>G14</f>
        <v>104</v>
      </c>
      <c r="I14" s="1">
        <f>F14/G14</f>
        <v>10</v>
      </c>
      <c r="J14" s="1">
        <f>F14</f>
        <v>1040</v>
      </c>
    </row>
    <row r="15" spans="1:20" x14ac:dyDescent="0.25">
      <c r="B15" s="1">
        <f>D5*C4</f>
        <v>1057</v>
      </c>
      <c r="C15" s="1">
        <f>J14</f>
        <v>1040</v>
      </c>
      <c r="D15" s="1">
        <f>E5</f>
        <v>1057</v>
      </c>
      <c r="E15" s="1">
        <f>E14</f>
        <v>10</v>
      </c>
      <c r="F15" s="1">
        <f>C15+D15</f>
        <v>2097</v>
      </c>
      <c r="G15" s="1">
        <f>D15/I15</f>
        <v>104</v>
      </c>
      <c r="H15" s="1">
        <f>H14+G15</f>
        <v>208</v>
      </c>
      <c r="I15" s="1">
        <f>B15/H14</f>
        <v>10.163461538461538</v>
      </c>
      <c r="J15" s="1">
        <f>B15+D15</f>
        <v>2114</v>
      </c>
    </row>
    <row r="16" spans="1:20" x14ac:dyDescent="0.25">
      <c r="B16" s="1">
        <f>SUM(C4:C5)*D6</f>
        <v>1970</v>
      </c>
      <c r="C16" s="1">
        <f>B16</f>
        <v>1970</v>
      </c>
      <c r="D16" s="1">
        <f>E6</f>
        <v>1970</v>
      </c>
      <c r="E16" s="1">
        <f>E15</f>
        <v>10</v>
      </c>
      <c r="F16" s="1">
        <f>C16+D16</f>
        <v>3940</v>
      </c>
      <c r="G16" s="1">
        <f>D16/I16</f>
        <v>208</v>
      </c>
      <c r="H16" s="1">
        <f>H15+G16</f>
        <v>416</v>
      </c>
      <c r="I16" s="1">
        <f>B16/H15</f>
        <v>9.4711538461538467</v>
      </c>
      <c r="J16" s="1">
        <f>B16+D16</f>
        <v>3940</v>
      </c>
    </row>
    <row r="17" spans="2:17" x14ac:dyDescent="0.25">
      <c r="B17" s="1">
        <f>(D7*SUM(C4:C6))</f>
        <v>5624</v>
      </c>
      <c r="C17" s="1">
        <f>B17</f>
        <v>5624</v>
      </c>
      <c r="D17" s="1">
        <f>E7</f>
        <v>-1757.5</v>
      </c>
      <c r="E17" s="1">
        <f>E16</f>
        <v>10</v>
      </c>
      <c r="F17" s="1">
        <f>C17+D17</f>
        <v>3866.5</v>
      </c>
      <c r="G17" s="1">
        <f>D17/I17</f>
        <v>-130</v>
      </c>
      <c r="H17" s="1">
        <f>H16+G17</f>
        <v>286</v>
      </c>
      <c r="I17" s="1">
        <f>B17/H16</f>
        <v>13.51923076923077</v>
      </c>
      <c r="J17" s="1">
        <f>B17+D17</f>
        <v>3866.5</v>
      </c>
    </row>
    <row r="23" spans="2:17" x14ac:dyDescent="0.25">
      <c r="B23" s="1" t="s">
        <v>16</v>
      </c>
      <c r="C23" s="1" t="s">
        <v>20</v>
      </c>
    </row>
    <row r="24" spans="2:17" x14ac:dyDescent="0.25">
      <c r="C24" s="1" t="s">
        <v>17</v>
      </c>
    </row>
    <row r="25" spans="2:17" x14ac:dyDescent="0.25">
      <c r="C25" s="1" t="s">
        <v>18</v>
      </c>
      <c r="J25" s="1" t="s">
        <v>32</v>
      </c>
      <c r="K25" s="1" t="s">
        <v>25</v>
      </c>
      <c r="L25" s="1" t="s">
        <v>26</v>
      </c>
      <c r="M25" s="1" t="s">
        <v>4</v>
      </c>
      <c r="N25" s="1" t="s">
        <v>29</v>
      </c>
      <c r="O25" s="1" t="s">
        <v>30</v>
      </c>
      <c r="P25" s="1" t="s">
        <v>28</v>
      </c>
      <c r="Q25" s="1" t="s">
        <v>31</v>
      </c>
    </row>
    <row r="26" spans="2:17" x14ac:dyDescent="0.25">
      <c r="I26" s="17">
        <v>36892</v>
      </c>
      <c r="J26" s="1">
        <v>100</v>
      </c>
      <c r="K26" s="1">
        <v>10</v>
      </c>
      <c r="L26" s="1">
        <f>J26/K26</f>
        <v>10</v>
      </c>
      <c r="M26" s="1">
        <f>O26/L26</f>
        <v>10</v>
      </c>
      <c r="N26" s="1">
        <v>10</v>
      </c>
      <c r="O26" s="19">
        <f>J26</f>
        <v>100</v>
      </c>
      <c r="P26" s="1">
        <f>L26</f>
        <v>10</v>
      </c>
      <c r="Q26" s="18"/>
    </row>
    <row r="27" spans="2:17" x14ac:dyDescent="0.25">
      <c r="I27" s="17">
        <v>37073</v>
      </c>
      <c r="J27" s="1">
        <v>100000</v>
      </c>
      <c r="K27" s="1">
        <v>10</v>
      </c>
      <c r="L27" s="1">
        <f>J27/M27</f>
        <v>9090.9090909090901</v>
      </c>
      <c r="M27" s="1">
        <f>(N27*L26/M26)</f>
        <v>11</v>
      </c>
      <c r="N27" s="1">
        <v>11</v>
      </c>
      <c r="O27" s="19">
        <f>P27*M27</f>
        <v>100109.99999999999</v>
      </c>
      <c r="P27" s="1">
        <f>L27+L26</f>
        <v>9100.9090909090901</v>
      </c>
      <c r="Q27" s="18"/>
    </row>
    <row r="28" spans="2:17" x14ac:dyDescent="0.25">
      <c r="I28" s="17">
        <v>37289</v>
      </c>
      <c r="J28" s="1">
        <v>0</v>
      </c>
      <c r="K28" s="1">
        <v>10</v>
      </c>
      <c r="M28" s="1">
        <f>O28/P27</f>
        <v>12</v>
      </c>
      <c r="N28" s="1">
        <v>12</v>
      </c>
      <c r="O28" s="19">
        <f>P27*N28</f>
        <v>109210.90909090909</v>
      </c>
      <c r="P28" s="1">
        <f>P27+L28</f>
        <v>9100.9090909090901</v>
      </c>
      <c r="Q28" s="18">
        <f>(M28/$M$26)^(1/(365/(I28-$I$26)))-1</f>
        <v>0.21933534664639565</v>
      </c>
    </row>
    <row r="29" spans="2:17" x14ac:dyDescent="0.25">
      <c r="I29" s="17">
        <v>37408</v>
      </c>
      <c r="J29" s="1">
        <v>0</v>
      </c>
      <c r="K29" s="1">
        <v>10</v>
      </c>
      <c r="M29" s="1">
        <f>O29/P28</f>
        <v>11</v>
      </c>
      <c r="N29" s="1">
        <v>11</v>
      </c>
      <c r="O29" s="19">
        <f>P28*N29</f>
        <v>100109.99999999999</v>
      </c>
      <c r="P29" s="1">
        <f>P28+L29</f>
        <v>9100.9090909090901</v>
      </c>
      <c r="Q29" s="18">
        <f>(M29/$M$26)^(1/(365/(I29-$I$26)))-1</f>
        <v>0.14423909543627378</v>
      </c>
    </row>
    <row r="30" spans="2:17" x14ac:dyDescent="0.25">
      <c r="O30" s="20"/>
    </row>
  </sheetData>
  <mergeCells count="1"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Sachin Bapat</dc:creator>
  <cp:lastModifiedBy>Kimi</cp:lastModifiedBy>
  <dcterms:created xsi:type="dcterms:W3CDTF">2016-09-17T16:35:51Z</dcterms:created>
  <dcterms:modified xsi:type="dcterms:W3CDTF">2016-09-19T08:19:26Z</dcterms:modified>
</cp:coreProperties>
</file>