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Manappuram_base" sheetId="4" r:id="rId1"/>
    <sheet name="Manappuram_bull" sheetId="5" r:id="rId2"/>
    <sheet name="Manappuram_bear" sheetId="3" r:id="rId3"/>
  </sheets>
  <calcPr calcId="125725"/>
</workbook>
</file>

<file path=xl/calcChain.xml><?xml version="1.0" encoding="utf-8"?>
<calcChain xmlns="http://schemas.openxmlformats.org/spreadsheetml/2006/main">
  <c r="B26" i="5"/>
  <c r="B25"/>
  <c r="B24"/>
  <c r="F20"/>
  <c r="F20" i="4"/>
  <c r="B24" s="1"/>
  <c r="B16" i="5"/>
  <c r="B16" i="4"/>
  <c r="B10"/>
  <c r="B29"/>
  <c r="B28"/>
  <c r="B29" i="5"/>
  <c r="B28"/>
  <c r="B23"/>
  <c r="B21"/>
  <c r="B13"/>
  <c r="B3"/>
  <c r="B8" s="1"/>
  <c r="B18" i="4"/>
  <c r="B23"/>
  <c r="B21"/>
  <c r="B13"/>
  <c r="B3"/>
  <c r="B5" s="1"/>
  <c r="B7" s="1"/>
  <c r="B6" i="3"/>
  <c r="B20"/>
  <c r="B24"/>
  <c r="B23"/>
  <c r="B22"/>
  <c r="B8"/>
  <c r="B17"/>
  <c r="B16"/>
  <c r="B11"/>
  <c r="B5"/>
  <c r="B3"/>
  <c r="B26" i="4" l="1"/>
  <c r="B25"/>
  <c r="B5" i="5"/>
  <c r="B7" s="1"/>
  <c r="B10" s="1"/>
  <c r="B17"/>
  <c r="B18"/>
  <c r="B17" i="4"/>
  <c r="B8"/>
  <c r="B7" i="3"/>
  <c r="B10" s="1"/>
  <c r="B13" s="1"/>
  <c r="B31" i="4" l="1"/>
  <c r="B31" i="5"/>
  <c r="B34" s="1"/>
  <c r="B34" i="4" l="1"/>
  <c r="B32"/>
  <c r="B35" s="1"/>
  <c r="B32" i="5"/>
  <c r="B35" s="1"/>
</calcChain>
</file>

<file path=xl/sharedStrings.xml><?xml version="1.0" encoding="utf-8"?>
<sst xmlns="http://schemas.openxmlformats.org/spreadsheetml/2006/main" count="127" uniqueCount="58">
  <si>
    <t>LTV</t>
  </si>
  <si>
    <t>Increase in AUM</t>
  </si>
  <si>
    <t>Fall in gold price</t>
  </si>
  <si>
    <t>Collateral value now</t>
  </si>
  <si>
    <t>Assumptions :-</t>
  </si>
  <si>
    <t>Values in cr</t>
  </si>
  <si>
    <t>Gold AUM in Jan 2016</t>
  </si>
  <si>
    <t xml:space="preserve">Current gold AUM </t>
  </si>
  <si>
    <t>Accrued Interest for 1 year</t>
  </si>
  <si>
    <t>Gold collateral for this AUM</t>
  </si>
  <si>
    <t>LTV, fall in gold price and AUM are conservative numbers</t>
  </si>
  <si>
    <t>Potential microfinance losses</t>
  </si>
  <si>
    <t>LTM profits</t>
  </si>
  <si>
    <t>Difference</t>
  </si>
  <si>
    <t>Potential loss in gold AUM</t>
  </si>
  <si>
    <t>Annualised latest quarter profits</t>
  </si>
  <si>
    <t>Assuming no growth for the next 12 months</t>
  </si>
  <si>
    <t>Interest Rate- 20% . Note that most of these loans have not even completed half a year, still the interest is calculated for 1 year. Bear case</t>
  </si>
  <si>
    <t>Fall in gold price from 29,000 to 24,000/10g</t>
  </si>
  <si>
    <t>Current share price</t>
  </si>
  <si>
    <t>Current book value</t>
  </si>
  <si>
    <t>Market Cap :- 5,133cr</t>
  </si>
  <si>
    <t>LTM P/E</t>
  </si>
  <si>
    <t>Dividend Yield</t>
  </si>
  <si>
    <t>Dividend of Rs 2/year</t>
  </si>
  <si>
    <t>Latest quarter annualised P/E</t>
  </si>
  <si>
    <t>Assuming no growth for the next 12 months. PAT: 192cr in Q2FY17</t>
  </si>
  <si>
    <t xml:space="preserve">Current P/BV </t>
  </si>
  <si>
    <t>This is the AUM which could come under pressure due to falling gold prices</t>
  </si>
  <si>
    <t>Bear case scenario total losses</t>
  </si>
  <si>
    <t>5% of Asirvad's AUM of 1,570 cr. No rationale behind this assumption</t>
  </si>
  <si>
    <t>Provisioning cost</t>
  </si>
  <si>
    <t>Overall AUM</t>
  </si>
  <si>
    <t>Adjusted PAT FY17</t>
  </si>
  <si>
    <t>FY18E PAT</t>
  </si>
  <si>
    <t>Adjusted FY17E PAT</t>
  </si>
  <si>
    <t>No loss! Collateral is enough to take care of the principal</t>
  </si>
  <si>
    <t>FY18E P/E</t>
  </si>
  <si>
    <t>Market Cap :- 5,133</t>
  </si>
  <si>
    <t>Assuming a conservative 25% growth on the pre-provisioned PAT. Can ideally expect a lot more since the bottomline growth is disproportional with the topline. Before demonitisation, management had guided for a 30% NII growth.</t>
  </si>
  <si>
    <t>Assumed a 15% interest for half a year, on average</t>
  </si>
  <si>
    <t>In the most recent interview(23rd December 2016), management guidance for 50bps increase in NPA, flat H2 FY17. I am assuming a 100bps provisioning for now.</t>
  </si>
  <si>
    <t>Interest rate assumption :-</t>
  </si>
  <si>
    <t>PAT growth asumption :-</t>
  </si>
  <si>
    <t>In the most recent interview(23rd December 2016), management guidance for 50bps increase in NPA, flat H2 FY17. I am assuming a 50bps provisioning for now.</t>
  </si>
  <si>
    <t>NOSH</t>
  </si>
  <si>
    <t>cr</t>
  </si>
  <si>
    <t>FY18E Book value</t>
  </si>
  <si>
    <t>FY17E Dividend</t>
  </si>
  <si>
    <t>FY18E Dividend</t>
  </si>
  <si>
    <t>FY17E Book value</t>
  </si>
  <si>
    <t>(Remaining profits for the year- dividend +current book value)/NOSH</t>
  </si>
  <si>
    <t>P/FY17E BV</t>
  </si>
  <si>
    <t>P/FY18E BV</t>
  </si>
  <si>
    <t>Assuming constant dividend</t>
  </si>
  <si>
    <t>Assuming a 40% PAT growth</t>
  </si>
  <si>
    <t>Provisioning</t>
  </si>
  <si>
    <t>Market Cap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</si>
</sst>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#,##0.0\x_);\(#,##0.0\x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0" fontId="0" fillId="0" borderId="0" xfId="0" applyNumberFormat="1"/>
    <xf numFmtId="165" fontId="0" fillId="0" borderId="0" xfId="0" applyNumberFormat="1"/>
    <xf numFmtId="3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4" fontId="0" fillId="0" borderId="0" xfId="0" applyNumberFormat="1"/>
    <xf numFmtId="9" fontId="2" fillId="0" borderId="0" xfId="0" applyNumberFormat="1" applyFont="1"/>
    <xf numFmtId="166" fontId="2" fillId="0" borderId="0" xfId="0" applyNumberFormat="1" applyFont="1"/>
    <xf numFmtId="167" fontId="1" fillId="0" borderId="0" xfId="0" applyNumberFormat="1" applyFont="1"/>
    <xf numFmtId="0" fontId="0" fillId="0" borderId="0" xfId="0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1" sqref="B1"/>
    </sheetView>
  </sheetViews>
  <sheetFormatPr defaultRowHeight="15"/>
  <cols>
    <col min="1" max="1" width="30.42578125" bestFit="1" customWidth="1"/>
    <col min="2" max="2" width="19.140625" customWidth="1"/>
    <col min="4" max="4" width="52.42578125" style="5" bestFit="1" customWidth="1"/>
    <col min="5" max="5" width="24.85546875" bestFit="1" customWidth="1"/>
  </cols>
  <sheetData>
    <row r="1" spans="1:6">
      <c r="A1" t="s">
        <v>6</v>
      </c>
      <c r="B1" s="1">
        <v>9500</v>
      </c>
      <c r="D1" s="7" t="s">
        <v>4</v>
      </c>
    </row>
    <row r="2" spans="1:6">
      <c r="A2" t="s">
        <v>7</v>
      </c>
      <c r="B2" s="1">
        <v>12382</v>
      </c>
      <c r="D2" s="5" t="s">
        <v>5</v>
      </c>
    </row>
    <row r="3" spans="1:6" ht="30">
      <c r="A3" t="s">
        <v>1</v>
      </c>
      <c r="B3" s="1">
        <f>B2-B1</f>
        <v>2882</v>
      </c>
      <c r="D3" s="5" t="s">
        <v>28</v>
      </c>
    </row>
    <row r="4" spans="1:6">
      <c r="A4" t="s">
        <v>0</v>
      </c>
      <c r="B4" s="14">
        <v>0.7</v>
      </c>
      <c r="D4" s="5" t="s">
        <v>10</v>
      </c>
    </row>
    <row r="5" spans="1:6">
      <c r="A5" t="s">
        <v>9</v>
      </c>
      <c r="B5" s="1">
        <f>B3/B4</f>
        <v>4117.1428571428578</v>
      </c>
    </row>
    <row r="6" spans="1:6">
      <c r="A6" t="s">
        <v>2</v>
      </c>
      <c r="B6" s="14">
        <v>0.2</v>
      </c>
      <c r="D6" s="5" t="s">
        <v>18</v>
      </c>
    </row>
    <row r="7" spans="1:6">
      <c r="A7" t="s">
        <v>3</v>
      </c>
      <c r="B7" s="1">
        <f>B5*(1-B6)</f>
        <v>3293.7142857142862</v>
      </c>
    </row>
    <row r="8" spans="1:6">
      <c r="A8" t="s">
        <v>8</v>
      </c>
      <c r="B8" s="1">
        <f>B3*F8/2</f>
        <v>216.15</v>
      </c>
      <c r="D8" s="5" t="s">
        <v>40</v>
      </c>
      <c r="E8" t="s">
        <v>42</v>
      </c>
      <c r="F8" s="14">
        <v>0.15</v>
      </c>
    </row>
    <row r="10" spans="1:6">
      <c r="A10" t="s">
        <v>14</v>
      </c>
      <c r="B10" s="1">
        <f>B8+B3-B7</f>
        <v>-195.56428571428614</v>
      </c>
      <c r="D10" s="7" t="s">
        <v>36</v>
      </c>
    </row>
    <row r="12" spans="1:6">
      <c r="A12" t="s">
        <v>12</v>
      </c>
      <c r="B12">
        <v>584</v>
      </c>
    </row>
    <row r="13" spans="1:6" ht="30">
      <c r="A13" t="s">
        <v>15</v>
      </c>
      <c r="B13">
        <f>192*4</f>
        <v>768</v>
      </c>
      <c r="D13" s="5" t="s">
        <v>26</v>
      </c>
    </row>
    <row r="14" spans="1:6">
      <c r="A14" s="2"/>
      <c r="B14" s="2"/>
    </row>
    <row r="15" spans="1:6" ht="30" customHeight="1">
      <c r="A15" s="2" t="s">
        <v>32</v>
      </c>
      <c r="B15" s="10">
        <v>14490</v>
      </c>
      <c r="D15" s="17" t="s">
        <v>41</v>
      </c>
    </row>
    <row r="16" spans="1:6">
      <c r="A16" s="2" t="s">
        <v>31</v>
      </c>
      <c r="B16" s="11">
        <f>F16*B15</f>
        <v>144.9</v>
      </c>
      <c r="D16" s="17"/>
      <c r="E16" t="s">
        <v>56</v>
      </c>
      <c r="F16" s="14">
        <v>0.01</v>
      </c>
    </row>
    <row r="17" spans="1:6">
      <c r="A17" s="2" t="s">
        <v>33</v>
      </c>
      <c r="B17" s="12">
        <f>B13-B16</f>
        <v>623.1</v>
      </c>
    </row>
    <row r="18" spans="1:6" ht="75">
      <c r="A18" s="2" t="s">
        <v>34</v>
      </c>
      <c r="B18" s="6">
        <f>(1+F18)*B13</f>
        <v>960</v>
      </c>
      <c r="D18" s="7" t="s">
        <v>39</v>
      </c>
      <c r="E18" t="s">
        <v>43</v>
      </c>
      <c r="F18" s="14">
        <v>0.25</v>
      </c>
    </row>
    <row r="20" spans="1:6">
      <c r="A20" t="s">
        <v>19</v>
      </c>
      <c r="B20" s="18">
        <v>61</v>
      </c>
      <c r="D20" s="5" t="s">
        <v>38</v>
      </c>
      <c r="E20" t="s">
        <v>57</v>
      </c>
      <c r="F20">
        <f>B20*B37</f>
        <v>5131.3200000000006</v>
      </c>
    </row>
    <row r="21" spans="1:6">
      <c r="A21" t="s">
        <v>23</v>
      </c>
      <c r="B21" s="8">
        <f>2/B20</f>
        <v>3.2786885245901641E-2</v>
      </c>
      <c r="D21" s="5" t="s">
        <v>24</v>
      </c>
    </row>
    <row r="22" spans="1:6">
      <c r="A22" t="s">
        <v>20</v>
      </c>
      <c r="B22" s="9">
        <v>36.36</v>
      </c>
    </row>
    <row r="23" spans="1:6">
      <c r="A23" t="s">
        <v>27</v>
      </c>
      <c r="B23" s="3">
        <f>B20/B22</f>
        <v>1.6776677667766777</v>
      </c>
    </row>
    <row r="24" spans="1:6">
      <c r="A24" t="s">
        <v>22</v>
      </c>
      <c r="B24" s="16">
        <f>F20/B12</f>
        <v>8.7865068493150691</v>
      </c>
    </row>
    <row r="25" spans="1:6">
      <c r="A25" t="s">
        <v>35</v>
      </c>
      <c r="B25" s="16">
        <f>F20/B17</f>
        <v>8.2351468464130964</v>
      </c>
    </row>
    <row r="26" spans="1:6">
      <c r="A26" t="s">
        <v>37</v>
      </c>
      <c r="B26" s="16">
        <f>F20/B18</f>
        <v>5.3451250000000003</v>
      </c>
    </row>
    <row r="28" spans="1:6">
      <c r="A28" t="s">
        <v>48</v>
      </c>
      <c r="B28">
        <f>2*B37</f>
        <v>168.24</v>
      </c>
    </row>
    <row r="29" spans="1:6">
      <c r="A29" t="s">
        <v>49</v>
      </c>
      <c r="B29">
        <f>2*B37</f>
        <v>168.24</v>
      </c>
      <c r="D29" s="5" t="s">
        <v>54</v>
      </c>
    </row>
    <row r="31" spans="1:6" ht="30">
      <c r="A31" t="s">
        <v>50</v>
      </c>
      <c r="B31" s="9">
        <f>((B17-192-160)-(1*B37)+(B22*B37))/B37</f>
        <v>38.582776985259152</v>
      </c>
      <c r="D31" s="5" t="s">
        <v>51</v>
      </c>
    </row>
    <row r="32" spans="1:6">
      <c r="A32" t="s">
        <v>47</v>
      </c>
      <c r="B32" s="9">
        <f>((B18-B29)+(B31*B37))/B37</f>
        <v>47.995045173561579</v>
      </c>
    </row>
    <row r="34" spans="1:3">
      <c r="A34" t="s">
        <v>52</v>
      </c>
      <c r="B34" s="16">
        <f>B20/B31</f>
        <v>1.5810163178069199</v>
      </c>
    </row>
    <row r="35" spans="1:3">
      <c r="A35" t="s">
        <v>53</v>
      </c>
      <c r="B35" s="16">
        <f>B20/B32</f>
        <v>1.2709645293469229</v>
      </c>
    </row>
    <row r="37" spans="1:3">
      <c r="A37" t="s">
        <v>45</v>
      </c>
      <c r="B37" s="3">
        <v>84.12</v>
      </c>
      <c r="C37" t="s">
        <v>46</v>
      </c>
    </row>
  </sheetData>
  <mergeCells count="1">
    <mergeCell ref="D15:D16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4" workbookViewId="0">
      <selection activeCell="B35" sqref="B35"/>
    </sheetView>
  </sheetViews>
  <sheetFormatPr defaultRowHeight="15"/>
  <cols>
    <col min="1" max="1" width="30.42578125" bestFit="1" customWidth="1"/>
    <col min="2" max="2" width="19.140625" customWidth="1"/>
    <col min="4" max="4" width="52.42578125" style="5" bestFit="1" customWidth="1"/>
    <col min="5" max="5" width="24.85546875" bestFit="1" customWidth="1"/>
  </cols>
  <sheetData>
    <row r="1" spans="1:6">
      <c r="A1" t="s">
        <v>6</v>
      </c>
      <c r="B1" s="1">
        <v>9500</v>
      </c>
      <c r="D1" s="7" t="s">
        <v>4</v>
      </c>
    </row>
    <row r="2" spans="1:6">
      <c r="A2" t="s">
        <v>7</v>
      </c>
      <c r="B2" s="1">
        <v>12382</v>
      </c>
      <c r="D2" s="5" t="s">
        <v>5</v>
      </c>
    </row>
    <row r="3" spans="1:6" ht="30">
      <c r="A3" t="s">
        <v>1</v>
      </c>
      <c r="B3" s="1">
        <f>B2-B1</f>
        <v>2882</v>
      </c>
      <c r="D3" s="5" t="s">
        <v>28</v>
      </c>
    </row>
    <row r="4" spans="1:6">
      <c r="A4" t="s">
        <v>0</v>
      </c>
      <c r="B4" s="14">
        <v>0.7</v>
      </c>
      <c r="D4" s="5" t="s">
        <v>10</v>
      </c>
    </row>
    <row r="5" spans="1:6">
      <c r="A5" t="s">
        <v>9</v>
      </c>
      <c r="B5" s="1">
        <f>B3/B4</f>
        <v>4117.1428571428578</v>
      </c>
    </row>
    <row r="6" spans="1:6">
      <c r="A6" t="s">
        <v>2</v>
      </c>
      <c r="B6" s="14">
        <v>0.2</v>
      </c>
      <c r="D6" s="5" t="s">
        <v>18</v>
      </c>
    </row>
    <row r="7" spans="1:6">
      <c r="A7" t="s">
        <v>3</v>
      </c>
      <c r="B7" s="1">
        <f>B5*(1-B6)</f>
        <v>3293.7142857142862</v>
      </c>
    </row>
    <row r="8" spans="1:6">
      <c r="A8" t="s">
        <v>8</v>
      </c>
      <c r="B8" s="1">
        <f>B3*F8/2</f>
        <v>216.15</v>
      </c>
      <c r="D8" s="5" t="s">
        <v>40</v>
      </c>
      <c r="E8" t="s">
        <v>42</v>
      </c>
      <c r="F8" s="14">
        <v>0.15</v>
      </c>
    </row>
    <row r="10" spans="1:6">
      <c r="A10" t="s">
        <v>14</v>
      </c>
      <c r="B10" s="1">
        <f>B8+B3-B7</f>
        <v>-195.56428571428614</v>
      </c>
      <c r="D10" s="7" t="s">
        <v>36</v>
      </c>
    </row>
    <row r="12" spans="1:6">
      <c r="A12" t="s">
        <v>12</v>
      </c>
      <c r="B12">
        <v>584</v>
      </c>
    </row>
    <row r="13" spans="1:6" ht="30">
      <c r="A13" t="s">
        <v>15</v>
      </c>
      <c r="B13">
        <f>192*4</f>
        <v>768</v>
      </c>
      <c r="D13" s="5" t="s">
        <v>26</v>
      </c>
    </row>
    <row r="14" spans="1:6">
      <c r="A14" s="2"/>
      <c r="B14" s="2"/>
    </row>
    <row r="15" spans="1:6" ht="30" customHeight="1">
      <c r="A15" s="2" t="s">
        <v>32</v>
      </c>
      <c r="B15" s="10">
        <v>14490</v>
      </c>
      <c r="D15" s="17" t="s">
        <v>44</v>
      </c>
    </row>
    <row r="16" spans="1:6">
      <c r="A16" s="2" t="s">
        <v>31</v>
      </c>
      <c r="B16" s="11">
        <f>F16*B15</f>
        <v>72.45</v>
      </c>
      <c r="D16" s="17"/>
      <c r="E16" t="s">
        <v>56</v>
      </c>
      <c r="F16" s="15">
        <v>5.0000000000000001E-3</v>
      </c>
    </row>
    <row r="17" spans="1:6">
      <c r="A17" s="2" t="s">
        <v>33</v>
      </c>
      <c r="B17" s="12">
        <f>B13-B16</f>
        <v>695.55</v>
      </c>
    </row>
    <row r="18" spans="1:6">
      <c r="A18" s="2" t="s">
        <v>34</v>
      </c>
      <c r="B18" s="6">
        <f>(1+F18)*B13</f>
        <v>1075.1999999999998</v>
      </c>
      <c r="D18" s="7" t="s">
        <v>55</v>
      </c>
      <c r="E18" t="s">
        <v>43</v>
      </c>
      <c r="F18" s="14">
        <v>0.4</v>
      </c>
    </row>
    <row r="20" spans="1:6">
      <c r="A20" t="s">
        <v>19</v>
      </c>
      <c r="B20" s="18">
        <v>61</v>
      </c>
      <c r="D20" s="5" t="s">
        <v>38</v>
      </c>
      <c r="E20" t="s">
        <v>57</v>
      </c>
      <c r="F20">
        <f>B20*B37</f>
        <v>5131.3200000000006</v>
      </c>
    </row>
    <row r="21" spans="1:6">
      <c r="A21" t="s">
        <v>23</v>
      </c>
      <c r="B21" s="8">
        <f>2/B20</f>
        <v>3.2786885245901641E-2</v>
      </c>
      <c r="D21" s="5" t="s">
        <v>24</v>
      </c>
    </row>
    <row r="22" spans="1:6">
      <c r="A22" t="s">
        <v>20</v>
      </c>
      <c r="B22" s="9">
        <v>36.36</v>
      </c>
    </row>
    <row r="23" spans="1:6">
      <c r="A23" t="s">
        <v>27</v>
      </c>
      <c r="B23" s="3">
        <f>B20/B22</f>
        <v>1.6776677667766777</v>
      </c>
    </row>
    <row r="24" spans="1:6">
      <c r="A24" t="s">
        <v>22</v>
      </c>
      <c r="B24" s="16">
        <f>F20/B12</f>
        <v>8.7865068493150691</v>
      </c>
    </row>
    <row r="25" spans="1:6">
      <c r="A25" t="s">
        <v>35</v>
      </c>
      <c r="B25" s="16">
        <f>F20/B17</f>
        <v>7.3773560491697232</v>
      </c>
    </row>
    <row r="26" spans="1:6">
      <c r="A26" t="s">
        <v>37</v>
      </c>
      <c r="B26" s="16">
        <f>F20/B18</f>
        <v>4.772433035714287</v>
      </c>
    </row>
    <row r="28" spans="1:6">
      <c r="A28" t="s">
        <v>48</v>
      </c>
      <c r="B28">
        <f>2*B37</f>
        <v>168.24</v>
      </c>
    </row>
    <row r="29" spans="1:6">
      <c r="A29" t="s">
        <v>49</v>
      </c>
      <c r="B29">
        <f>2*B37</f>
        <v>168.24</v>
      </c>
    </row>
    <row r="31" spans="1:6" ht="30">
      <c r="A31" t="s">
        <v>50</v>
      </c>
      <c r="B31" s="9">
        <f>((B17-192-160)-(1*B37)+(B22*B37))/B37</f>
        <v>39.444046600095099</v>
      </c>
      <c r="D31" s="5" t="s">
        <v>51</v>
      </c>
    </row>
    <row r="32" spans="1:6">
      <c r="A32" t="s">
        <v>47</v>
      </c>
      <c r="B32" s="9">
        <f>((B18-B29)+(B31*B37))/B37</f>
        <v>50.225786970993816</v>
      </c>
    </row>
    <row r="34" spans="1:3">
      <c r="A34" t="s">
        <v>52</v>
      </c>
      <c r="B34" s="16">
        <f>B20/B31</f>
        <v>1.54649447148389</v>
      </c>
    </row>
    <row r="35" spans="1:3">
      <c r="A35" t="s">
        <v>53</v>
      </c>
      <c r="B35" s="16">
        <f>B20/B32</f>
        <v>1.2145155641907306</v>
      </c>
    </row>
    <row r="37" spans="1:3">
      <c r="A37" t="s">
        <v>45</v>
      </c>
      <c r="B37" s="3">
        <v>84.12</v>
      </c>
      <c r="C37" t="s">
        <v>46</v>
      </c>
    </row>
  </sheetData>
  <mergeCells count="1">
    <mergeCell ref="D15:D16"/>
  </mergeCells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7" workbookViewId="0">
      <selection activeCell="D19" sqref="D19"/>
    </sheetView>
  </sheetViews>
  <sheetFormatPr defaultRowHeight="15"/>
  <cols>
    <col min="1" max="1" width="30.42578125" bestFit="1" customWidth="1"/>
    <col min="2" max="2" width="19.140625" customWidth="1"/>
    <col min="4" max="4" width="52.42578125" style="5" bestFit="1" customWidth="1"/>
    <col min="5" max="5" width="24.85546875" bestFit="1" customWidth="1"/>
  </cols>
  <sheetData>
    <row r="1" spans="1:6">
      <c r="A1" t="s">
        <v>6</v>
      </c>
      <c r="B1" s="1">
        <v>9500</v>
      </c>
      <c r="D1" s="7" t="s">
        <v>4</v>
      </c>
    </row>
    <row r="2" spans="1:6">
      <c r="A2" t="s">
        <v>7</v>
      </c>
      <c r="B2" s="1">
        <v>12382</v>
      </c>
      <c r="D2" s="5" t="s">
        <v>5</v>
      </c>
    </row>
    <row r="3" spans="1:6" ht="30">
      <c r="A3" t="s">
        <v>1</v>
      </c>
      <c r="B3" s="1">
        <f>B2-B1</f>
        <v>2882</v>
      </c>
      <c r="D3" s="5" t="s">
        <v>28</v>
      </c>
    </row>
    <row r="4" spans="1:6">
      <c r="A4" t="s">
        <v>0</v>
      </c>
      <c r="B4" s="14">
        <v>0.68</v>
      </c>
      <c r="D4" s="5" t="s">
        <v>10</v>
      </c>
    </row>
    <row r="5" spans="1:6">
      <c r="A5" t="s">
        <v>9</v>
      </c>
      <c r="B5" s="1">
        <f>B3/B4</f>
        <v>4238.2352941176468</v>
      </c>
    </row>
    <row r="6" spans="1:6">
      <c r="A6" t="s">
        <v>2</v>
      </c>
      <c r="B6" s="14">
        <f>29000/24000-1</f>
        <v>0.20833333333333326</v>
      </c>
      <c r="D6" s="5" t="s">
        <v>18</v>
      </c>
    </row>
    <row r="7" spans="1:6">
      <c r="A7" t="s">
        <v>3</v>
      </c>
      <c r="B7" s="1">
        <f>B5*(1-B6)</f>
        <v>3355.2696078431372</v>
      </c>
    </row>
    <row r="8" spans="1:6" ht="45">
      <c r="A8" t="s">
        <v>8</v>
      </c>
      <c r="B8" s="1">
        <f>B3*F8</f>
        <v>576.4</v>
      </c>
      <c r="D8" s="5" t="s">
        <v>17</v>
      </c>
      <c r="E8" t="s">
        <v>42</v>
      </c>
      <c r="F8" s="14">
        <v>0.2</v>
      </c>
    </row>
    <row r="10" spans="1:6">
      <c r="A10" t="s">
        <v>14</v>
      </c>
      <c r="B10" s="1">
        <f>B8+B3-B7</f>
        <v>103.13039215686285</v>
      </c>
    </row>
    <row r="11" spans="1:6" ht="30">
      <c r="A11" t="s">
        <v>11</v>
      </c>
      <c r="B11" s="4">
        <f>5%*1570</f>
        <v>78.5</v>
      </c>
      <c r="D11" s="5" t="s">
        <v>30</v>
      </c>
    </row>
    <row r="13" spans="1:6">
      <c r="A13" s="2" t="s">
        <v>29</v>
      </c>
      <c r="B13" s="6">
        <f>B11+B10</f>
        <v>181.63039215686285</v>
      </c>
    </row>
    <row r="15" spans="1:6">
      <c r="A15" t="s">
        <v>12</v>
      </c>
      <c r="B15">
        <v>584</v>
      </c>
    </row>
    <row r="16" spans="1:6" ht="30">
      <c r="A16" t="s">
        <v>15</v>
      </c>
      <c r="B16">
        <f>192*4</f>
        <v>768</v>
      </c>
      <c r="D16" s="5" t="s">
        <v>26</v>
      </c>
    </row>
    <row r="17" spans="1:4">
      <c r="A17" s="2" t="s">
        <v>13</v>
      </c>
      <c r="B17" s="2">
        <f>B16-B15</f>
        <v>184</v>
      </c>
    </row>
    <row r="19" spans="1:4">
      <c r="A19" t="s">
        <v>19</v>
      </c>
      <c r="B19">
        <v>61</v>
      </c>
      <c r="D19" s="5" t="s">
        <v>21</v>
      </c>
    </row>
    <row r="20" spans="1:4">
      <c r="A20" t="s">
        <v>23</v>
      </c>
      <c r="B20" s="8">
        <f>2/B19</f>
        <v>3.2786885245901641E-2</v>
      </c>
      <c r="D20" s="5" t="s">
        <v>24</v>
      </c>
    </row>
    <row r="21" spans="1:4">
      <c r="A21" t="s">
        <v>20</v>
      </c>
      <c r="B21" s="9">
        <v>36.36</v>
      </c>
    </row>
    <row r="22" spans="1:4">
      <c r="A22" t="s">
        <v>27</v>
      </c>
      <c r="B22" s="3">
        <f>B19/B21</f>
        <v>1.6776677667766777</v>
      </c>
    </row>
    <row r="23" spans="1:4">
      <c r="A23" t="s">
        <v>22</v>
      </c>
      <c r="B23" s="16">
        <f>5133/B15</f>
        <v>8.7893835616438363</v>
      </c>
    </row>
    <row r="24" spans="1:4">
      <c r="A24" t="s">
        <v>25</v>
      </c>
      <c r="B24" s="16">
        <f>5133/B16</f>
        <v>6.68359375</v>
      </c>
      <c r="D24" s="5" t="s">
        <v>16</v>
      </c>
    </row>
    <row r="30" spans="1:4">
      <c r="B30" s="9"/>
    </row>
    <row r="31" spans="1:4">
      <c r="B31" s="9"/>
    </row>
    <row r="33" spans="2:2">
      <c r="B33" s="13"/>
    </row>
    <row r="34" spans="2:2">
      <c r="B34" s="13"/>
    </row>
    <row r="36" spans="2:2">
      <c r="B36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Manappuram_base</vt:lpstr>
      <vt:lpstr>Manappuram_bull</vt:lpstr>
      <vt:lpstr>Manappuram_bear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2016-12-28T09:13:58Z</dcterms:modified>
</cp:coreProperties>
</file>