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eek\Download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48" i="1"/>
  <c r="I50" i="1"/>
  <c r="I48" i="1"/>
  <c r="I46" i="1"/>
  <c r="J45" i="1"/>
  <c r="I45" i="1"/>
  <c r="I44" i="1"/>
  <c r="J28" i="1"/>
  <c r="E36" i="1"/>
  <c r="E37" i="1"/>
  <c r="O16" i="1"/>
  <c r="J41" i="1"/>
  <c r="I41" i="1"/>
  <c r="G40" i="1"/>
  <c r="J40" i="1"/>
  <c r="E40" i="1"/>
  <c r="G38" i="1"/>
  <c r="J38" i="1"/>
  <c r="E38" i="1"/>
  <c r="E34" i="1"/>
  <c r="E33" i="1"/>
  <c r="F31" i="1"/>
  <c r="G31" i="1"/>
  <c r="H31" i="1"/>
  <c r="I31" i="1"/>
  <c r="J31" i="1"/>
  <c r="E31" i="1"/>
  <c r="J30" i="1"/>
  <c r="I30" i="1"/>
  <c r="I28" i="1"/>
  <c r="I5" i="1"/>
  <c r="I6" i="1"/>
  <c r="I7" i="1"/>
  <c r="I8" i="1"/>
  <c r="I9" i="1"/>
  <c r="I10" i="1"/>
  <c r="I11" i="1"/>
  <c r="I12" i="1"/>
  <c r="I13" i="1"/>
  <c r="I4" i="1"/>
  <c r="G27" i="1"/>
  <c r="J27" i="1"/>
  <c r="E27" i="1"/>
  <c r="F26" i="1"/>
  <c r="G26" i="1"/>
  <c r="H26" i="1"/>
  <c r="J26" i="1"/>
  <c r="E26" i="1"/>
  <c r="H5" i="1"/>
  <c r="G5" i="1"/>
  <c r="J5" i="1"/>
  <c r="F5" i="1"/>
  <c r="E5" i="1"/>
</calcChain>
</file>

<file path=xl/sharedStrings.xml><?xml version="1.0" encoding="utf-8"?>
<sst xmlns="http://schemas.openxmlformats.org/spreadsheetml/2006/main" count="45" uniqueCount="44">
  <si>
    <t xml:space="preserve">Shiva Texyarn </t>
  </si>
  <si>
    <t>Q4</t>
  </si>
  <si>
    <t>Q3</t>
  </si>
  <si>
    <t>Q2</t>
  </si>
  <si>
    <t>Q1</t>
  </si>
  <si>
    <t xml:space="preserve">Sales </t>
  </si>
  <si>
    <t>COGS</t>
  </si>
  <si>
    <t>Depreciation</t>
  </si>
  <si>
    <t>OP</t>
  </si>
  <si>
    <t>Finance Charge</t>
  </si>
  <si>
    <t>PBT</t>
  </si>
  <si>
    <t>Other Income</t>
  </si>
  <si>
    <t>Employee</t>
  </si>
  <si>
    <t>Tax</t>
  </si>
  <si>
    <t>R&amp;S</t>
  </si>
  <si>
    <t>LT Borrowing</t>
  </si>
  <si>
    <t>ST Borrowing</t>
  </si>
  <si>
    <t>NFA</t>
  </si>
  <si>
    <t>Trade Payable</t>
  </si>
  <si>
    <t>Inventory</t>
  </si>
  <si>
    <t>Receivable</t>
  </si>
  <si>
    <t>ST L&amp;A</t>
  </si>
  <si>
    <t>Net WCAP</t>
  </si>
  <si>
    <t>WACP as % of Sales</t>
  </si>
  <si>
    <t>Tax Rate</t>
  </si>
  <si>
    <t>EBITDA %</t>
  </si>
  <si>
    <t>Assume employee cost at Q3</t>
  </si>
  <si>
    <t>PAT (incl. Other income)</t>
  </si>
  <si>
    <t>Tax adjusted PAT w/o other income</t>
  </si>
  <si>
    <t>EBITDA % adjusted to emp cost</t>
  </si>
  <si>
    <t>Excess SL over WCAP</t>
  </si>
  <si>
    <t>Total Loan</t>
  </si>
  <si>
    <t>Average Interest Rate</t>
  </si>
  <si>
    <t xml:space="preserve">R&amp;S reduced by Rs. 70 Lakhs </t>
  </si>
  <si>
    <t>Nature of transaction??</t>
  </si>
  <si>
    <t>Adjusted EPS</t>
  </si>
  <si>
    <t xml:space="preserve">Loan Maturing in 2016 as per AR </t>
  </si>
  <si>
    <t>Loan Maturing in 2017 appx</t>
  </si>
  <si>
    <t>Total Loan appx</t>
  </si>
  <si>
    <t>Probable inc in loan</t>
  </si>
  <si>
    <t>lacs</t>
  </si>
  <si>
    <t>PBT + DEP</t>
  </si>
  <si>
    <t>Cash Shortage for loan repay</t>
  </si>
  <si>
    <t xml:space="preserve">From repayment schedule roughly derived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</si>
</sst>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  <xf numFmtId="2" fontId="0" fillId="0" borderId="0" xfId="0" applyNumberFormat="1"/>
    <xf numFmtId="9" fontId="4" fillId="0" borderId="0" xfId="1" applyFont="1"/>
    <xf numFmtId="10" fontId="0" fillId="0" borderId="0" xfId="1" applyNumberFormat="1" applyFont="1"/>
    <xf numFmtId="10" fontId="2" fillId="0" borderId="0" xfId="1" applyNumberFormat="1" applyFont="1"/>
    <xf numFmtId="0" fontId="2" fillId="0" borderId="0" xfId="0" applyFont="1"/>
    <xf numFmtId="2" fontId="4" fillId="0" borderId="1" xfId="0" applyNumberFormat="1" applyFont="1" applyBorder="1"/>
    <xf numFmtId="0" fontId="3" fillId="0" borderId="0" xfId="0" applyFont="1"/>
    <xf numFmtId="1" fontId="0" fillId="0" borderId="0" xfId="0" applyNumberFormat="1"/>
    <xf numFmtId="164" fontId="4" fillId="0" borderId="1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1" fontId="2" fillId="0" borderId="0" xfId="0" applyNumberFormat="1" applyFont="1"/>
    <xf numFmtId="1" fontId="4" fillId="0" borderId="1" xfId="0" applyNumberFormat="1" applyFont="1" applyBorder="1"/>
    <xf numFmtId="10" fontId="5" fillId="0" borderId="0" xfId="1" applyNumberFormat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31" workbookViewId="0">
      <selection activeCell="N48" sqref="N48"/>
    </sheetView>
  </sheetViews>
  <sheetFormatPr defaultRowHeight="15" x14ac:dyDescent="0.25"/>
  <cols>
    <col min="1" max="1" width="34.28515625" customWidth="1"/>
    <col min="5" max="5" width="15.140625" customWidth="1"/>
    <col min="6" max="6" width="13.28515625" customWidth="1"/>
    <col min="7" max="7" width="12.140625" customWidth="1"/>
    <col min="8" max="9" width="11.85546875" customWidth="1"/>
    <col min="10" max="10" width="13.28515625" customWidth="1"/>
    <col min="16" max="16" width="23.42578125" customWidth="1"/>
  </cols>
  <sheetData>
    <row r="1" spans="1:16" x14ac:dyDescent="0.25">
      <c r="A1" t="s">
        <v>0</v>
      </c>
      <c r="B1" t="s">
        <v>40</v>
      </c>
    </row>
    <row r="3" spans="1:16" x14ac:dyDescent="0.25">
      <c r="E3" s="1" t="s">
        <v>1</v>
      </c>
      <c r="F3" s="1" t="s">
        <v>2</v>
      </c>
      <c r="G3" s="1" t="s">
        <v>3</v>
      </c>
      <c r="H3" s="1" t="s">
        <v>4</v>
      </c>
      <c r="I3" s="1">
        <v>2016</v>
      </c>
      <c r="J3">
        <v>2015</v>
      </c>
    </row>
    <row r="4" spans="1:16" x14ac:dyDescent="0.25">
      <c r="A4" t="s">
        <v>5</v>
      </c>
      <c r="E4">
        <v>11938.55</v>
      </c>
      <c r="F4">
        <v>10817.21</v>
      </c>
      <c r="G4">
        <v>11485.57</v>
      </c>
      <c r="H4">
        <v>10751.09</v>
      </c>
      <c r="I4">
        <f>E4+F4+G4+H4</f>
        <v>44992.42</v>
      </c>
      <c r="J4">
        <v>46528.87</v>
      </c>
    </row>
    <row r="5" spans="1:16" x14ac:dyDescent="0.25">
      <c r="A5" t="s">
        <v>6</v>
      </c>
      <c r="E5">
        <f>6964.67+94.38+505.15</f>
        <v>7564.2</v>
      </c>
      <c r="F5">
        <f>6797.85+13.74-327.03</f>
        <v>6484.56</v>
      </c>
      <c r="G5">
        <f>7205.29+104.16</f>
        <v>7309.45</v>
      </c>
      <c r="H5">
        <f>6731.23+32.78-548.55</f>
        <v>6215.4599999999991</v>
      </c>
      <c r="I5">
        <f t="shared" ref="I5:I13" si="0">E5+F5+G5+H5</f>
        <v>27573.67</v>
      </c>
      <c r="J5">
        <f>31041.38+12.16-813.53</f>
        <v>30240.010000000002</v>
      </c>
    </row>
    <row r="6" spans="1:16" x14ac:dyDescent="0.25">
      <c r="A6" t="s">
        <v>12</v>
      </c>
      <c r="E6">
        <v>923.97</v>
      </c>
      <c r="F6">
        <v>783.92</v>
      </c>
      <c r="G6">
        <v>705.98</v>
      </c>
      <c r="H6">
        <v>653.5</v>
      </c>
      <c r="I6">
        <f t="shared" si="0"/>
        <v>3067.37</v>
      </c>
      <c r="J6">
        <v>2518.1999999999998</v>
      </c>
    </row>
    <row r="7" spans="1:16" x14ac:dyDescent="0.25">
      <c r="A7" t="s">
        <v>7</v>
      </c>
      <c r="E7">
        <v>406.63</v>
      </c>
      <c r="F7">
        <v>460.54</v>
      </c>
      <c r="G7">
        <v>425.4</v>
      </c>
      <c r="H7">
        <v>416.83</v>
      </c>
      <c r="I7" s="3">
        <f t="shared" si="0"/>
        <v>1709.4</v>
      </c>
      <c r="J7">
        <v>1687.01</v>
      </c>
    </row>
    <row r="8" spans="1:16" x14ac:dyDescent="0.25">
      <c r="A8" t="s">
        <v>8</v>
      </c>
      <c r="E8">
        <v>725.39</v>
      </c>
      <c r="F8">
        <v>734.93</v>
      </c>
      <c r="G8">
        <v>1113.55</v>
      </c>
      <c r="H8">
        <v>1143.24</v>
      </c>
      <c r="I8">
        <f t="shared" si="0"/>
        <v>3717.1099999999997</v>
      </c>
      <c r="J8">
        <v>3750.65</v>
      </c>
    </row>
    <row r="9" spans="1:16" x14ac:dyDescent="0.25">
      <c r="A9" t="s">
        <v>9</v>
      </c>
      <c r="E9">
        <v>668.32</v>
      </c>
      <c r="F9">
        <v>551.94000000000005</v>
      </c>
      <c r="G9">
        <v>577.79</v>
      </c>
      <c r="H9">
        <v>550.91</v>
      </c>
      <c r="I9">
        <f t="shared" si="0"/>
        <v>2348.96</v>
      </c>
      <c r="J9">
        <v>2546.92</v>
      </c>
    </row>
    <row r="10" spans="1:16" x14ac:dyDescent="0.25">
      <c r="A10" t="s">
        <v>10</v>
      </c>
      <c r="E10">
        <v>97.36</v>
      </c>
      <c r="F10">
        <v>199.06</v>
      </c>
      <c r="G10">
        <v>549.42999999999995</v>
      </c>
      <c r="H10">
        <v>608.69000000000005</v>
      </c>
      <c r="I10">
        <f t="shared" si="0"/>
        <v>1454.54</v>
      </c>
      <c r="J10">
        <v>1272.19</v>
      </c>
    </row>
    <row r="11" spans="1:16" x14ac:dyDescent="0.25">
      <c r="A11" t="s">
        <v>11</v>
      </c>
      <c r="E11">
        <v>40.29</v>
      </c>
      <c r="F11">
        <v>16.07</v>
      </c>
      <c r="G11">
        <v>13.67</v>
      </c>
      <c r="H11">
        <v>16.36</v>
      </c>
      <c r="I11">
        <f t="shared" si="0"/>
        <v>86.39</v>
      </c>
      <c r="J11">
        <v>83.46</v>
      </c>
    </row>
    <row r="12" spans="1:16" x14ac:dyDescent="0.25">
      <c r="A12" t="s">
        <v>13</v>
      </c>
      <c r="E12">
        <v>21.74</v>
      </c>
      <c r="F12">
        <v>57.06</v>
      </c>
      <c r="G12">
        <v>41.62</v>
      </c>
      <c r="H12">
        <v>249.5</v>
      </c>
      <c r="I12">
        <f t="shared" si="0"/>
        <v>369.91999999999996</v>
      </c>
      <c r="J12">
        <v>382.86</v>
      </c>
    </row>
    <row r="13" spans="1:16" x14ac:dyDescent="0.25">
      <c r="A13" t="s">
        <v>27</v>
      </c>
      <c r="E13" s="7">
        <v>75.62</v>
      </c>
      <c r="F13">
        <v>141.97999999999999</v>
      </c>
      <c r="G13">
        <v>507.81</v>
      </c>
      <c r="H13">
        <v>359.19</v>
      </c>
      <c r="I13">
        <f t="shared" si="0"/>
        <v>1084.5999999999999</v>
      </c>
      <c r="J13">
        <v>889.33</v>
      </c>
    </row>
    <row r="16" spans="1:16" x14ac:dyDescent="0.25">
      <c r="A16" t="s">
        <v>14</v>
      </c>
      <c r="E16" s="7">
        <v>13730.06</v>
      </c>
      <c r="G16" s="7">
        <v>13799.84</v>
      </c>
      <c r="J16">
        <v>12932.84</v>
      </c>
      <c r="L16" t="s">
        <v>33</v>
      </c>
      <c r="O16">
        <f>G16-E16</f>
        <v>69.780000000000655</v>
      </c>
      <c r="P16" t="s">
        <v>34</v>
      </c>
    </row>
    <row r="17" spans="1:11" x14ac:dyDescent="0.25">
      <c r="A17" t="s">
        <v>15</v>
      </c>
      <c r="E17">
        <v>8740.11</v>
      </c>
      <c r="G17">
        <v>10389.86</v>
      </c>
      <c r="J17">
        <v>9489.77</v>
      </c>
    </row>
    <row r="18" spans="1:11" x14ac:dyDescent="0.25">
      <c r="A18" t="s">
        <v>16</v>
      </c>
      <c r="E18">
        <v>11585.69</v>
      </c>
      <c r="G18">
        <v>8150.45</v>
      </c>
      <c r="J18">
        <v>9657.76</v>
      </c>
    </row>
    <row r="20" spans="1:11" x14ac:dyDescent="0.25">
      <c r="A20" t="s">
        <v>17</v>
      </c>
      <c r="E20">
        <v>29634.9</v>
      </c>
      <c r="G20">
        <v>29411.62</v>
      </c>
      <c r="J20">
        <v>29877.59</v>
      </c>
    </row>
    <row r="21" spans="1:11" x14ac:dyDescent="0.25">
      <c r="A21" t="s">
        <v>18</v>
      </c>
      <c r="E21">
        <v>2278.4299999999998</v>
      </c>
      <c r="G21">
        <v>4283.3500000000004</v>
      </c>
      <c r="J21">
        <v>3127.57</v>
      </c>
    </row>
    <row r="22" spans="1:11" x14ac:dyDescent="0.25">
      <c r="A22" t="s">
        <v>19</v>
      </c>
      <c r="E22">
        <v>9174.25</v>
      </c>
      <c r="G22">
        <v>7992.58</v>
      </c>
      <c r="J22">
        <v>7890.32</v>
      </c>
    </row>
    <row r="23" spans="1:11" x14ac:dyDescent="0.25">
      <c r="A23" t="s">
        <v>20</v>
      </c>
      <c r="E23">
        <v>3922.32</v>
      </c>
      <c r="G23">
        <v>3173.73</v>
      </c>
      <c r="J23">
        <v>3486.13</v>
      </c>
    </row>
    <row r="24" spans="1:11" x14ac:dyDescent="0.25">
      <c r="A24" t="s">
        <v>21</v>
      </c>
      <c r="E24">
        <v>811.3</v>
      </c>
      <c r="G24">
        <v>1845.19</v>
      </c>
      <c r="J24">
        <v>653.69000000000005</v>
      </c>
    </row>
    <row r="26" spans="1:11" x14ac:dyDescent="0.25">
      <c r="A26" t="s">
        <v>6</v>
      </c>
      <c r="E26" s="2">
        <f>E5/E4</f>
        <v>0.63359453199927962</v>
      </c>
      <c r="F26" s="2">
        <f t="shared" ref="F26:J26" si="1">F5/F4</f>
        <v>0.59946696051939463</v>
      </c>
      <c r="G26" s="2">
        <f t="shared" si="1"/>
        <v>0.63640289511099579</v>
      </c>
      <c r="H26" s="2">
        <f t="shared" si="1"/>
        <v>0.57812370652650091</v>
      </c>
      <c r="I26" s="2"/>
      <c r="J26" s="2">
        <f t="shared" si="1"/>
        <v>0.64991928667083465</v>
      </c>
    </row>
    <row r="27" spans="1:11" x14ac:dyDescent="0.25">
      <c r="A27" t="s">
        <v>22</v>
      </c>
      <c r="E27">
        <f>E23+E22-E21</f>
        <v>10818.14</v>
      </c>
      <c r="G27">
        <f t="shared" ref="G27:J27" si="2">G23+G22-G21</f>
        <v>6882.9599999999991</v>
      </c>
      <c r="J27">
        <f t="shared" si="2"/>
        <v>8248.880000000001</v>
      </c>
    </row>
    <row r="28" spans="1:11" x14ac:dyDescent="0.25">
      <c r="A28" t="s">
        <v>23</v>
      </c>
      <c r="E28" s="2"/>
      <c r="F28" s="2"/>
      <c r="G28" s="2"/>
      <c r="H28" s="2"/>
      <c r="I28" s="4">
        <f>E27/I4</f>
        <v>0.24044361250183918</v>
      </c>
      <c r="J28" s="2">
        <f>J27/J4</f>
        <v>0.17728519949012303</v>
      </c>
      <c r="K28" s="2"/>
    </row>
    <row r="30" spans="1:11" x14ac:dyDescent="0.25">
      <c r="A30" t="s">
        <v>24</v>
      </c>
      <c r="I30" s="2">
        <f>I12/I10</f>
        <v>0.25432095370357638</v>
      </c>
      <c r="J30" s="2">
        <f>J12/J10</f>
        <v>0.30094561346968612</v>
      </c>
    </row>
    <row r="31" spans="1:11" x14ac:dyDescent="0.25">
      <c r="A31" t="s">
        <v>25</v>
      </c>
      <c r="E31" s="6">
        <f>(E7+E8)/E4</f>
        <v>9.4820560285796857E-2</v>
      </c>
      <c r="F31" s="5">
        <f t="shared" ref="F31:J31" si="3">(F7+F8)/F4</f>
        <v>0.11051555807828452</v>
      </c>
      <c r="G31" s="5">
        <f t="shared" si="3"/>
        <v>0.13398986728564624</v>
      </c>
      <c r="H31" s="5">
        <f t="shared" si="3"/>
        <v>0.14510807741354598</v>
      </c>
      <c r="I31" s="5">
        <f t="shared" si="3"/>
        <v>0.12060942709905359</v>
      </c>
      <c r="J31" s="5">
        <f t="shared" si="3"/>
        <v>0.11686636705340146</v>
      </c>
    </row>
    <row r="33" spans="1:13" x14ac:dyDescent="0.25">
      <c r="A33" s="17" t="s">
        <v>26</v>
      </c>
      <c r="E33" s="17">
        <f>E8+E7+140.04</f>
        <v>1272.06</v>
      </c>
    </row>
    <row r="34" spans="1:13" x14ac:dyDescent="0.25">
      <c r="A34" s="17" t="s">
        <v>29</v>
      </c>
      <c r="E34" s="16">
        <f>E33/E4</f>
        <v>0.10655062800758887</v>
      </c>
    </row>
    <row r="35" spans="1:13" ht="15.75" thickBot="1" x14ac:dyDescent="0.3"/>
    <row r="36" spans="1:13" ht="15.75" thickBot="1" x14ac:dyDescent="0.3">
      <c r="A36" s="9" t="s">
        <v>28</v>
      </c>
      <c r="B36" s="9"/>
      <c r="C36" s="9"/>
      <c r="D36" s="9"/>
      <c r="E36" s="8">
        <f>(E10-E11)*(1-$I$30)</f>
        <v>42.555903172136894</v>
      </c>
    </row>
    <row r="37" spans="1:13" ht="15.75" thickBot="1" x14ac:dyDescent="0.3">
      <c r="A37" t="s">
        <v>35</v>
      </c>
      <c r="E37" s="11">
        <f>(E36/216.015)</f>
        <v>0.19700438938100084</v>
      </c>
    </row>
    <row r="38" spans="1:13" x14ac:dyDescent="0.25">
      <c r="A38" s="7" t="s">
        <v>30</v>
      </c>
      <c r="B38" s="7"/>
      <c r="C38" s="7"/>
      <c r="D38" s="7"/>
      <c r="E38" s="7">
        <f>E18-E27</f>
        <v>767.55000000000109</v>
      </c>
      <c r="F38" s="7"/>
      <c r="G38" s="7">
        <f t="shared" ref="G38:J38" si="4">G18-G27</f>
        <v>1267.4900000000007</v>
      </c>
      <c r="H38" s="7"/>
      <c r="I38" s="7"/>
      <c r="J38" s="7">
        <f t="shared" si="4"/>
        <v>1408.8799999999992</v>
      </c>
    </row>
    <row r="40" spans="1:13" x14ac:dyDescent="0.25">
      <c r="A40" t="s">
        <v>31</v>
      </c>
      <c r="E40">
        <f>E17+E18</f>
        <v>20325.800000000003</v>
      </c>
      <c r="G40">
        <f t="shared" ref="G40:J40" si="5">G17+G18</f>
        <v>18540.310000000001</v>
      </c>
      <c r="J40">
        <f t="shared" si="5"/>
        <v>19147.53</v>
      </c>
    </row>
    <row r="41" spans="1:13" x14ac:dyDescent="0.25">
      <c r="A41" t="s">
        <v>32</v>
      </c>
      <c r="I41" s="5">
        <f>I9/E40</f>
        <v>0.11556543899871098</v>
      </c>
      <c r="J41" s="5">
        <f>J9/J40</f>
        <v>0.13301559000038127</v>
      </c>
    </row>
    <row r="43" spans="1:13" x14ac:dyDescent="0.25">
      <c r="A43" t="s">
        <v>36</v>
      </c>
      <c r="J43">
        <v>3816</v>
      </c>
    </row>
    <row r="44" spans="1:13" ht="15.75" thickBot="1" x14ac:dyDescent="0.3">
      <c r="A44" t="s">
        <v>37</v>
      </c>
      <c r="I44">
        <f>J43</f>
        <v>3816</v>
      </c>
      <c r="M44" t="s">
        <v>43</v>
      </c>
    </row>
    <row r="45" spans="1:13" ht="15.75" thickBot="1" x14ac:dyDescent="0.3">
      <c r="A45" t="s">
        <v>38</v>
      </c>
      <c r="I45" s="12">
        <f>E40+I44</f>
        <v>24141.800000000003</v>
      </c>
      <c r="J45" s="13">
        <f>J40+J43</f>
        <v>22963.53</v>
      </c>
      <c r="L45" s="10"/>
    </row>
    <row r="46" spans="1:13" ht="15.75" thickBot="1" x14ac:dyDescent="0.3">
      <c r="A46" t="s">
        <v>39</v>
      </c>
      <c r="I46" s="15">
        <f>I45-J45</f>
        <v>1178.2700000000041</v>
      </c>
    </row>
    <row r="48" spans="1:13" x14ac:dyDescent="0.25">
      <c r="A48" t="s">
        <v>41</v>
      </c>
      <c r="I48" s="10">
        <f>I10+I7</f>
        <v>3163.94</v>
      </c>
      <c r="J48" s="10">
        <f>J10+J7</f>
        <v>2959.2</v>
      </c>
    </row>
    <row r="50" spans="1:10" x14ac:dyDescent="0.25">
      <c r="A50" t="s">
        <v>42</v>
      </c>
      <c r="I50" s="14">
        <f>I48-I44</f>
        <v>-652.05999999999995</v>
      </c>
      <c r="J50" s="14">
        <f>J48-J43</f>
        <v>-856.80000000000018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Aveek</dc:creator>
  <cp:lastModifiedBy>Aveek</cp:lastModifiedBy>
  <dcterms:created xsi:type="dcterms:W3CDTF">2016-05-25T19:03:23Z</dcterms:created>
  <dcterms:modified xsi:type="dcterms:W3CDTF">2016-05-25T20:38:50Z</dcterms:modified>
</cp:coreProperties>
</file>