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ender_singh.ITLINFOSYS\Desktop\"/>
    </mc:Choice>
  </mc:AlternateContent>
  <bookViews>
    <workbookView xWindow="0" yWindow="0" windowWidth="20490" windowHeight="7755" activeTab="3"/>
  </bookViews>
  <sheets>
    <sheet name="Data From Screener" sheetId="1" r:id="rId1"/>
    <sheet name="Data From Balance Sheet" sheetId="2" r:id="rId2"/>
    <sheet name="Data" sheetId="3" r:id="rId3"/>
    <sheet name="Analysis" sheetId="4" r:id="rId4"/>
  </sheets>
  <externalReferences>
    <externalReference r:id="rId5"/>
  </externalReferences>
  <definedNames>
    <definedName name="_xlnm._FilterDatabase" localSheetId="3" hidden="1">Analysis!$A$4:$AQ$4</definedName>
    <definedName name="_xlnm._FilterDatabase" localSheetId="1" hidden="1">'Data From Balance Sheet'!$B$1:$F$1</definedName>
    <definedName name="BVYr0">#REF!</definedName>
    <definedName name="BVYr1">#REF!</definedName>
    <definedName name="BVYr2">#REF!</definedName>
    <definedName name="BVYr3">#REF!</definedName>
    <definedName name="BVYr4">#REF!</definedName>
    <definedName name="BVYr5">#REF!</definedName>
    <definedName name="BVYr6">#REF!</definedName>
    <definedName name="BVYr7">#REF!</definedName>
    <definedName name="BVYr8">#REF!</definedName>
    <definedName name="CMP">#REF!</definedName>
    <definedName name="DivPerc">#REF!</definedName>
    <definedName name="DPSYr0">#REF!</definedName>
    <definedName name="DPSYr1">#REF!</definedName>
    <definedName name="DPSYr2">#REF!</definedName>
    <definedName name="DPSYr3">#REF!</definedName>
    <definedName name="DPSYr4">#REF!</definedName>
    <definedName name="DPSYr5">#REF!</definedName>
    <definedName name="DPSYr6">#REF!</definedName>
    <definedName name="DPSYr7">#REF!</definedName>
    <definedName name="DPSYr8">#REF!</definedName>
    <definedName name="EPSYr0">#REF!</definedName>
    <definedName name="EPSYr1">#REF!</definedName>
    <definedName name="EPSYr2">#REF!</definedName>
    <definedName name="EPSYr3">#REF!</definedName>
    <definedName name="EPSYr4">#REF!</definedName>
    <definedName name="EPSYr5">#REF!</definedName>
    <definedName name="EPSYr6">#REF!</definedName>
    <definedName name="EPSYr7">#REF!</definedName>
    <definedName name="EPSYr8">#REF!</definedName>
    <definedName name="FloatMoat">Analysis!$A$5:$L$24</definedName>
    <definedName name="HurdleRate">#REF!</definedName>
    <definedName name="MacroEndRow">Analysis!#REF!</definedName>
    <definedName name="MacroStartRow">Analysis!#REF!</definedName>
    <definedName name="_xlnm.Print_Area" localSheetId="3">Analysis!$A$1:$M$24</definedName>
    <definedName name="ResidEarnG">#REF!</definedName>
    <definedName name="ResidEarnYr1">#REF!</definedName>
    <definedName name="ResidEarnYr2">#REF!</definedName>
    <definedName name="ResidEarnYr3">#REF!</definedName>
    <definedName name="ResidEarnYr4">#REF!</definedName>
    <definedName name="ResidEarnYr5">#REF!</definedName>
    <definedName name="ResidEarnYr6">#REF!</definedName>
    <definedName name="ResidEarnYr7">#REF!</definedName>
    <definedName name="ResidEarnYr8">#REF!</definedName>
    <definedName name="RoCEYr1">#REF!</definedName>
    <definedName name="RoCEYr2">#REF!</definedName>
    <definedName name="RoCEYr3">#REF!</definedName>
    <definedName name="RoCEYr4">#REF!</definedName>
    <definedName name="RoCEYr5">#REF!</definedName>
    <definedName name="RoCEYr6">#REF!</definedName>
    <definedName name="RoCEYr7">#REF!</definedName>
    <definedName name="RoCEYr8">#REF!</definedName>
    <definedName name="ShortEPSGr">#REF!</definedName>
    <definedName name="UPDATE">Data!#REF!</definedName>
  </definedNames>
  <calcPr calcId="152511"/>
</workbook>
</file>

<file path=xl/calcChain.xml><?xml version="1.0" encoding="utf-8"?>
<calcChain xmlns="http://schemas.openxmlformats.org/spreadsheetml/2006/main">
  <c r="D4" i="4" l="1"/>
  <c r="E4" i="4"/>
  <c r="F4" i="4"/>
  <c r="G4" i="4"/>
  <c r="H4" i="4"/>
  <c r="I4" i="4"/>
  <c r="J4" i="4"/>
  <c r="K4" i="4"/>
  <c r="L4" i="4"/>
  <c r="C4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3" i="4"/>
  <c r="K13" i="4"/>
  <c r="J13" i="4"/>
  <c r="I13" i="4"/>
  <c r="H13" i="4"/>
  <c r="G13" i="4"/>
  <c r="F13" i="4"/>
  <c r="E13" i="4"/>
  <c r="D13" i="4"/>
  <c r="C13" i="4"/>
  <c r="L12" i="4"/>
  <c r="K12" i="4"/>
  <c r="J12" i="4"/>
  <c r="I12" i="4"/>
  <c r="H12" i="4"/>
  <c r="G12" i="4"/>
  <c r="F12" i="4"/>
  <c r="E12" i="4"/>
  <c r="D12" i="4"/>
  <c r="C12" i="4"/>
  <c r="L11" i="4"/>
  <c r="L19" i="4" s="1"/>
  <c r="K11" i="4"/>
  <c r="K19" i="4" s="1"/>
  <c r="J11" i="4"/>
  <c r="J19" i="4" s="1"/>
  <c r="I11" i="4"/>
  <c r="I19" i="4" s="1"/>
  <c r="H11" i="4"/>
  <c r="H19" i="4" s="1"/>
  <c r="G11" i="4"/>
  <c r="G19" i="4" s="1"/>
  <c r="F11" i="4"/>
  <c r="F19" i="4" s="1"/>
  <c r="E11" i="4"/>
  <c r="E19" i="4" s="1"/>
  <c r="D11" i="4"/>
  <c r="D19" i="4" s="1"/>
  <c r="C11" i="4"/>
  <c r="C19" i="4" s="1"/>
  <c r="L9" i="4"/>
  <c r="K9" i="4"/>
  <c r="J9" i="4"/>
  <c r="I9" i="4"/>
  <c r="H9" i="4"/>
  <c r="G9" i="4"/>
  <c r="F9" i="4"/>
  <c r="E9" i="4"/>
  <c r="D9" i="4"/>
  <c r="C9" i="4"/>
  <c r="L8" i="4"/>
  <c r="L21" i="4" s="1"/>
  <c r="K8" i="4"/>
  <c r="K21" i="4" s="1"/>
  <c r="J8" i="4"/>
  <c r="J21" i="4" s="1"/>
  <c r="I8" i="4"/>
  <c r="I21" i="4" s="1"/>
  <c r="H8" i="4"/>
  <c r="H21" i="4" s="1"/>
  <c r="G8" i="4"/>
  <c r="G21" i="4" s="1"/>
  <c r="F8" i="4"/>
  <c r="F21" i="4" s="1"/>
  <c r="E8" i="4"/>
  <c r="E21" i="4" s="1"/>
  <c r="D8" i="4"/>
  <c r="D21" i="4" s="1"/>
  <c r="C8" i="4"/>
  <c r="C21" i="4" s="1"/>
  <c r="L6" i="4"/>
  <c r="K6" i="4"/>
  <c r="J6" i="4"/>
  <c r="I6" i="4"/>
  <c r="H6" i="4"/>
  <c r="G6" i="4"/>
  <c r="F6" i="4"/>
  <c r="E6" i="4"/>
  <c r="D6" i="4"/>
  <c r="C6" i="4"/>
  <c r="L5" i="4"/>
  <c r="L7" i="4" s="1"/>
  <c r="L24" i="4" s="1"/>
  <c r="K5" i="4"/>
  <c r="K7" i="4" s="1"/>
  <c r="K24" i="4" s="1"/>
  <c r="J5" i="4"/>
  <c r="J7" i="4" s="1"/>
  <c r="J24" i="4" s="1"/>
  <c r="I5" i="4"/>
  <c r="I7" i="4" s="1"/>
  <c r="I24" i="4" s="1"/>
  <c r="H5" i="4"/>
  <c r="H7" i="4" s="1"/>
  <c r="H24" i="4" s="1"/>
  <c r="G5" i="4"/>
  <c r="G7" i="4" s="1"/>
  <c r="G24" i="4" s="1"/>
  <c r="F5" i="4"/>
  <c r="F7" i="4" s="1"/>
  <c r="F24" i="4" s="1"/>
  <c r="E5" i="4"/>
  <c r="E7" i="4" s="1"/>
  <c r="E24" i="4" s="1"/>
  <c r="D5" i="4"/>
  <c r="D7" i="4" s="1"/>
  <c r="D24" i="4" s="1"/>
  <c r="C5" i="4"/>
  <c r="C7" i="4" s="1"/>
  <c r="C24" i="4" s="1"/>
  <c r="D2" i="4"/>
  <c r="B2" i="4"/>
  <c r="D1" i="4"/>
  <c r="B1" i="4"/>
  <c r="D23" i="4" l="1"/>
  <c r="D18" i="4" s="1"/>
  <c r="F23" i="4"/>
  <c r="F18" i="4" s="1"/>
  <c r="H23" i="4"/>
  <c r="H18" i="4" s="1"/>
  <c r="J23" i="4"/>
  <c r="J18" i="4" s="1"/>
  <c r="L23" i="4"/>
  <c r="L18" i="4" s="1"/>
  <c r="C23" i="4"/>
  <c r="C18" i="4" s="1"/>
  <c r="E23" i="4"/>
  <c r="E18" i="4" s="1"/>
  <c r="G23" i="4"/>
  <c r="G18" i="4" s="1"/>
  <c r="I23" i="4"/>
  <c r="I18" i="4" s="1"/>
  <c r="K23" i="4"/>
  <c r="K18" i="4" s="1"/>
  <c r="C22" i="4"/>
  <c r="E22" i="4"/>
  <c r="G22" i="4"/>
  <c r="I22" i="4"/>
  <c r="K22" i="4"/>
  <c r="D22" i="4"/>
  <c r="F22" i="4"/>
  <c r="H22" i="4"/>
  <c r="J22" i="4"/>
  <c r="L22" i="4"/>
  <c r="G25" i="2"/>
  <c r="G24" i="2"/>
  <c r="H8" i="2"/>
  <c r="H21" i="2" s="1"/>
  <c r="H14" i="2"/>
  <c r="H6" i="2"/>
  <c r="D3" i="2"/>
  <c r="D25" i="2" s="1"/>
  <c r="D15" i="2"/>
  <c r="H22" i="2" l="1"/>
  <c r="D30" i="1"/>
  <c r="E30" i="1"/>
  <c r="F30" i="1"/>
  <c r="G30" i="1"/>
  <c r="H30" i="1"/>
  <c r="I30" i="1"/>
  <c r="J30" i="1"/>
  <c r="K30" i="1"/>
  <c r="L30" i="1"/>
  <c r="C30" i="1"/>
  <c r="B30" i="1"/>
  <c r="C29" i="1"/>
  <c r="C28" i="1"/>
  <c r="C27" i="1"/>
  <c r="D26" i="1"/>
  <c r="D25" i="1" s="1"/>
  <c r="E26" i="1"/>
  <c r="E25" i="1" s="1"/>
  <c r="F26" i="1"/>
  <c r="F25" i="1" s="1"/>
  <c r="G26" i="1"/>
  <c r="G25" i="1" s="1"/>
  <c r="H26" i="1"/>
  <c r="H25" i="1" s="1"/>
  <c r="I26" i="1"/>
  <c r="I25" i="1" s="1"/>
  <c r="J26" i="1"/>
  <c r="J25" i="1" s="1"/>
  <c r="K26" i="1"/>
  <c r="K25" i="1" s="1"/>
  <c r="L26" i="1"/>
  <c r="L25" i="1" s="1"/>
  <c r="C26" i="1"/>
  <c r="B35" i="1"/>
  <c r="D32" i="1"/>
  <c r="E32" i="1"/>
  <c r="F32" i="1"/>
  <c r="G32" i="1"/>
  <c r="H32" i="1"/>
  <c r="I32" i="1"/>
  <c r="J32" i="1"/>
  <c r="K32" i="1"/>
  <c r="L32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E35" i="1"/>
  <c r="F35" i="1"/>
  <c r="G35" i="1"/>
  <c r="H35" i="1"/>
  <c r="I35" i="1"/>
  <c r="J35" i="1"/>
  <c r="K35" i="1"/>
  <c r="L35" i="1"/>
  <c r="D36" i="1"/>
  <c r="E36" i="1"/>
  <c r="F36" i="1"/>
  <c r="G36" i="1"/>
  <c r="H36" i="1"/>
  <c r="I36" i="1"/>
  <c r="J36" i="1"/>
  <c r="K36" i="1"/>
  <c r="L36" i="1"/>
  <c r="D37" i="1"/>
  <c r="E37" i="1"/>
  <c r="F37" i="1"/>
  <c r="G37" i="1"/>
  <c r="H37" i="1"/>
  <c r="I37" i="1"/>
  <c r="J37" i="1"/>
  <c r="K37" i="1"/>
  <c r="L37" i="1"/>
  <c r="D38" i="1"/>
  <c r="E38" i="1"/>
  <c r="F38" i="1"/>
  <c r="G38" i="1"/>
  <c r="H38" i="1"/>
  <c r="I38" i="1"/>
  <c r="J38" i="1"/>
  <c r="K38" i="1"/>
  <c r="L38" i="1"/>
  <c r="C38" i="1"/>
  <c r="C37" i="1"/>
  <c r="C36" i="1"/>
  <c r="C35" i="1"/>
  <c r="C34" i="1"/>
  <c r="C33" i="1"/>
  <c r="C32" i="1"/>
  <c r="B36" i="1"/>
  <c r="B37" i="1"/>
  <c r="B38" i="1"/>
  <c r="B33" i="1"/>
  <c r="B34" i="1"/>
  <c r="B32" i="1"/>
  <c r="C25" i="1" l="1"/>
</calcChain>
</file>

<file path=xl/sharedStrings.xml><?xml version="1.0" encoding="utf-8"?>
<sst xmlns="http://schemas.openxmlformats.org/spreadsheetml/2006/main" count="141" uniqueCount="114">
  <si>
    <t>BALANCE SHEET</t>
  </si>
  <si>
    <t>All values are in Crore except Face Value</t>
  </si>
  <si>
    <t>Report Date</t>
  </si>
  <si>
    <t>Equity Share Capital</t>
  </si>
  <si>
    <t>Reserves</t>
  </si>
  <si>
    <t>Borrowings (B)</t>
  </si>
  <si>
    <t>Other Liabilities</t>
  </si>
  <si>
    <t>Total</t>
  </si>
  <si>
    <t>Net Block</t>
  </si>
  <si>
    <t>Capital Work in Progress</t>
  </si>
  <si>
    <t>Investments (Inv)</t>
  </si>
  <si>
    <t>Other Assets</t>
  </si>
  <si>
    <t>Trade Payables (P)</t>
  </si>
  <si>
    <t>R+I-P</t>
  </si>
  <si>
    <t>No. of Equity Shares</t>
  </si>
  <si>
    <t>Face value</t>
  </si>
  <si>
    <t>Share Holders Money (%)=A+B</t>
  </si>
  <si>
    <t>A- Equity Share Capital(%)</t>
  </si>
  <si>
    <t>B- Reserves(%)</t>
  </si>
  <si>
    <t>Borrowings (B)(%)</t>
  </si>
  <si>
    <t>Other Liabilities(%)</t>
  </si>
  <si>
    <t>Common Size BS for Assets</t>
  </si>
  <si>
    <t>Common Size BS for Equity &amp; Liability</t>
  </si>
  <si>
    <t>1- Cash &amp; Bank ( C)</t>
  </si>
  <si>
    <t>2- Receivables (R)</t>
  </si>
  <si>
    <t>3- Inventory (I)</t>
  </si>
  <si>
    <t>Money invested in Goods and Material</t>
  </si>
  <si>
    <t>Money yet to be paid to Vendors</t>
  </si>
  <si>
    <t>Money Yet to be collected for sold goods/services</t>
  </si>
  <si>
    <t>ASSETS</t>
  </si>
  <si>
    <t>Non-Current Assets</t>
  </si>
  <si>
    <t>Property, Plant and Equipment</t>
  </si>
  <si>
    <t>Capital Work-in-Progress</t>
  </si>
  <si>
    <t>Goodwill</t>
  </si>
  <si>
    <t>Other Intangible Assets</t>
  </si>
  <si>
    <t>Financial Assets</t>
  </si>
  <si>
    <t>(i) Investments</t>
  </si>
  <si>
    <t>(ii) Loans</t>
  </si>
  <si>
    <t>(iii) Others</t>
  </si>
  <si>
    <t>Deferred Tax Assets (Net)</t>
  </si>
  <si>
    <t>Other Non-Current Assets</t>
  </si>
  <si>
    <t>Current Tax Assets (Net)</t>
  </si>
  <si>
    <t>Current Assets</t>
  </si>
  <si>
    <t>Inventories</t>
  </si>
  <si>
    <t>(ii) Trade Receivables</t>
  </si>
  <si>
    <t>(iii) Cash and Cash Equivalents</t>
  </si>
  <si>
    <t>(iv) Other Bank Balances [other than (iii) above]</t>
  </si>
  <si>
    <t>(v) Loans</t>
  </si>
  <si>
    <t>(vi) Others</t>
  </si>
  <si>
    <t>Other Current Assets</t>
  </si>
  <si>
    <t>Total Assets</t>
  </si>
  <si>
    <t>EQUITY AND LIABILITIES</t>
  </si>
  <si>
    <t>Equity</t>
  </si>
  <si>
    <t>Other Equity</t>
  </si>
  <si>
    <t>Total Equity</t>
  </si>
  <si>
    <t>Liabilities</t>
  </si>
  <si>
    <t>Non-current liabilities</t>
  </si>
  <si>
    <t>Financial Liabilities</t>
  </si>
  <si>
    <t>(i) Other Financial Liabilities</t>
  </si>
  <si>
    <t>Provisions</t>
  </si>
  <si>
    <t>Deferred Tax Liabilities (Net)</t>
  </si>
  <si>
    <t>Other Non-Current Liabilities</t>
  </si>
  <si>
    <t>Current Liabilities</t>
  </si>
  <si>
    <t>(i) Trade Payables</t>
  </si>
  <si>
    <t>(ii) Other Financial Liabilities</t>
  </si>
  <si>
    <t>Other Current Liabilities</t>
  </si>
  <si>
    <t>Current Tax Liabilities (Net)</t>
  </si>
  <si>
    <t>Total Liabilities</t>
  </si>
  <si>
    <t>Total Equity and Liabilities</t>
  </si>
  <si>
    <t>3(A)</t>
  </si>
  <si>
    <t>3(B)</t>
  </si>
  <si>
    <t>3(C)</t>
  </si>
  <si>
    <t>31(d)</t>
  </si>
  <si>
    <t>Note</t>
  </si>
  <si>
    <t>-</t>
  </si>
  <si>
    <t>31( e)</t>
  </si>
  <si>
    <t>FY 17 (Cr.)</t>
  </si>
  <si>
    <t>Working Capital 
= Curr. Assets-Curr. Liabilities</t>
  </si>
  <si>
    <t>Book value
=Total Equity/No. of Equity Shares</t>
  </si>
  <si>
    <t>Borrowings</t>
  </si>
  <si>
    <t>Investments</t>
  </si>
  <si>
    <t>Receivables</t>
  </si>
  <si>
    <t>Inventory</t>
  </si>
  <si>
    <t>Cash &amp; Bank</t>
  </si>
  <si>
    <t>New Bonus Shares</t>
  </si>
  <si>
    <t>Name</t>
  </si>
  <si>
    <t>FV</t>
  </si>
  <si>
    <t>&lt;&lt;--------Take Consolidated Statements &amp; All Values in Cr.--------&gt;&gt;
1 crore = 10 million = 100 lakh</t>
  </si>
  <si>
    <t>Mcap</t>
  </si>
  <si>
    <t>CMP</t>
  </si>
  <si>
    <t>Description</t>
  </si>
  <si>
    <t>Remarks</t>
  </si>
  <si>
    <t>Total Assets: FA+OA</t>
  </si>
  <si>
    <t>1- FA: Financial Assets
=Investments+Cash&amp; Bank Bal.</t>
  </si>
  <si>
    <t>2- OA: Operational Assets</t>
  </si>
  <si>
    <t>Check the Change w.r.t Sales</t>
  </si>
  <si>
    <t>Total Liability: Equity+Debt+OPM</t>
  </si>
  <si>
    <t>1- Equity (Share Capital + Reserve)</t>
  </si>
  <si>
    <t>Share Capital</t>
  </si>
  <si>
    <t>Reserve</t>
  </si>
  <si>
    <t>2- Debt (Long-Term + Short-Term )</t>
  </si>
  <si>
    <t>Long-Term Borrowing</t>
  </si>
  <si>
    <t>Short-Term Borrowing</t>
  </si>
  <si>
    <t>Net Borrowing Cost</t>
  </si>
  <si>
    <r>
      <rPr>
        <b/>
        <sz val="10"/>
        <rFont val="Calibri"/>
        <family val="2"/>
      </rPr>
      <t>Zero</t>
    </r>
    <r>
      <rPr>
        <sz val="10"/>
        <rFont val="Calibri"/>
        <family val="2"/>
      </rPr>
      <t xml:space="preserve">: Implies </t>
    </r>
    <r>
      <rPr>
        <b/>
        <sz val="10"/>
        <rFont val="Calibri"/>
        <family val="2"/>
      </rPr>
      <t>Surplus Earned</t>
    </r>
  </si>
  <si>
    <t>3- Float: Other-People-Money</t>
  </si>
  <si>
    <t>Trade Payables</t>
  </si>
  <si>
    <t>Negative is better</t>
  </si>
  <si>
    <t>Debt/Equity (x) : Bal. Sheet Leverage</t>
  </si>
  <si>
    <t>Best if &lt; 0.5</t>
  </si>
  <si>
    <t>Net Debt</t>
  </si>
  <si>
    <r>
      <rPr>
        <b/>
        <sz val="10"/>
        <rFont val="Calibri"/>
        <family val="2"/>
      </rPr>
      <t>Negative</t>
    </r>
    <r>
      <rPr>
        <sz val="10"/>
        <rFont val="Calibri"/>
        <family val="2"/>
      </rPr>
      <t xml:space="preserve">: Implies </t>
    </r>
    <r>
      <rPr>
        <b/>
        <sz val="10"/>
        <rFont val="Calibri"/>
        <family val="2"/>
      </rPr>
      <t>Surplus Cash</t>
    </r>
  </si>
  <si>
    <t>NOA: Net Operational Assets</t>
  </si>
  <si>
    <t>Companies Own Money in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</si>
</sst>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0.0%"/>
    <numFmt numFmtId="167" formatCode="0.00_);\(0.00\)"/>
    <numFmt numFmtId="168" formatCode="#,##0\ [$€-1];[Red]\-#,##0\ [$€-1]"/>
    <numFmt numFmtId="169" formatCode="0.0"/>
    <numFmt numFmtId="170" formatCode="#,##0.0_);\(#,##0.0\)"/>
    <numFmt numFmtId="173" formatCode="0.00_);[Red]\(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1"/>
      <scheme val="minor"/>
    </font>
    <font>
      <sz val="11"/>
      <color rgb="FF0275D8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275D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3" tint="0.59999389629810485"/>
        </stop>
        <stop position="1">
          <color rgb="FFFFFF0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0275D8"/>
        <bgColor indexed="64"/>
      </patternFill>
    </fill>
    <fill>
      <gradientFill type="path" left="0.5" right="0.5" top="0.5" bottom="0.5">
        <stop position="0">
          <color rgb="FFFFFFCC"/>
        </stop>
        <stop position="1">
          <color rgb="FFFFC000"/>
        </stop>
      </gradientFill>
    </fill>
    <fill>
      <patternFill patternType="solid">
        <fgColor theme="0"/>
        <bgColor auto="1"/>
      </patternFill>
    </fill>
    <fill>
      <gradientFill degree="90">
        <stop position="0">
          <color rgb="FFFFC00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rgb="FF00B0F0"/>
        </stop>
        <stop position="1">
          <color rgb="FFFFC000"/>
        </stop>
      </gradient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medium">
        <color indexed="64"/>
      </right>
      <top style="thin">
        <color theme="9" tint="-0.499984740745262"/>
      </top>
      <bottom/>
      <diagonal/>
    </border>
    <border>
      <left style="medium">
        <color indexed="64"/>
      </left>
      <right/>
      <top/>
      <bottom style="double">
        <color theme="9" tint="-0.499984740745262"/>
      </bottom>
      <diagonal/>
    </border>
    <border>
      <left/>
      <right/>
      <top/>
      <bottom style="double">
        <color theme="9" tint="-0.499984740745262"/>
      </bottom>
      <diagonal/>
    </border>
    <border>
      <left/>
      <right style="medium">
        <color indexed="64"/>
      </right>
      <top/>
      <bottom style="double">
        <color theme="9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4" tint="0.3999450666829432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4" tint="0.39994506668294322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 style="dashed">
        <color theme="0" tint="-0.34998626667073579"/>
      </right>
      <top style="double">
        <color theme="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uble">
        <color theme="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ouble">
        <color theme="4"/>
      </right>
      <top style="double">
        <color theme="4"/>
      </top>
      <bottom style="dashed">
        <color theme="0" tint="-0.34998626667073579"/>
      </bottom>
      <diagonal/>
    </border>
    <border>
      <left style="double">
        <color theme="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ouble">
        <color theme="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uble">
        <color theme="4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ouble">
        <color theme="4"/>
      </right>
      <top style="dashed">
        <color theme="0" tint="-0.34998626667073579"/>
      </top>
      <bottom/>
      <diagonal/>
    </border>
    <border>
      <left/>
      <right style="double">
        <color theme="4" tint="0.39994506668294322"/>
      </right>
      <top/>
      <bottom/>
      <diagonal/>
    </border>
    <border>
      <left/>
      <right style="dashed">
        <color theme="6" tint="0.39994506668294322"/>
      </right>
      <top style="dashed">
        <color theme="6" tint="0.39994506668294322"/>
      </top>
      <bottom style="dashed">
        <color theme="6" tint="0.39994506668294322"/>
      </bottom>
      <diagonal/>
    </border>
    <border>
      <left style="dashed">
        <color theme="6" tint="0.39994506668294322"/>
      </left>
      <right style="dashed">
        <color theme="6" tint="0.39994506668294322"/>
      </right>
      <top style="dashed">
        <color theme="6" tint="0.39994506668294322"/>
      </top>
      <bottom style="dashed">
        <color theme="6" tint="0.39994506668294322"/>
      </bottom>
      <diagonal/>
    </border>
    <border>
      <left style="dashed">
        <color theme="6" tint="0.39994506668294322"/>
      </left>
      <right style="double">
        <color theme="4" tint="0.39994506668294322"/>
      </right>
      <top style="dashed">
        <color theme="6" tint="0.39994506668294322"/>
      </top>
      <bottom style="dashed">
        <color theme="6" tint="0.39994506668294322"/>
      </bottom>
      <diagonal/>
    </border>
    <border>
      <left/>
      <right style="dashed">
        <color theme="6" tint="0.39994506668294322"/>
      </right>
      <top/>
      <bottom style="dashed">
        <color theme="6" tint="0.39994506668294322"/>
      </bottom>
      <diagonal/>
    </border>
    <border>
      <left/>
      <right style="dashed">
        <color theme="6" tint="0.39994506668294322"/>
      </right>
      <top style="dashed">
        <color theme="6" tint="0.39994506668294322"/>
      </top>
      <bottom/>
      <diagonal/>
    </border>
    <border>
      <left style="dashed">
        <color theme="6" tint="0.39994506668294322"/>
      </left>
      <right style="double">
        <color theme="4" tint="0.39994506668294322"/>
      </right>
      <top style="dashed">
        <color theme="6" tint="0.39994506668294322"/>
      </top>
      <bottom/>
      <diagonal/>
    </border>
    <border>
      <left style="dashed">
        <color theme="6" tint="0.39994506668294322"/>
      </left>
      <right style="dashed">
        <color theme="6" tint="0.39994506668294322"/>
      </right>
      <top style="dashed">
        <color theme="6" tint="0.39994506668294322"/>
      </top>
      <bottom/>
      <diagonal/>
    </border>
    <border>
      <left style="thin">
        <color theme="0" tint="-0.499984740745262"/>
      </left>
      <right style="double">
        <color theme="4" tint="0.3999450666829432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4"/>
      </left>
      <right style="dashed">
        <color theme="0" tint="-0.34998626667073579"/>
      </right>
      <top style="dashed">
        <color theme="0" tint="-0.34998626667073579"/>
      </top>
      <bottom style="double">
        <color theme="9" tint="-0.499984740745262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ouble">
        <color theme="9" tint="-0.499984740745262"/>
      </bottom>
      <diagonal/>
    </border>
    <border>
      <left style="dashed">
        <color theme="0" tint="-0.34998626667073579"/>
      </left>
      <right style="double">
        <color theme="4"/>
      </right>
      <top style="dashed">
        <color theme="0" tint="-0.34998626667073579"/>
      </top>
      <bottom style="double">
        <color theme="9" tint="-0.499984740745262"/>
      </bottom>
      <diagonal/>
    </border>
    <border>
      <left/>
      <right style="double">
        <color theme="4" tint="0.39994506668294322"/>
      </right>
      <top style="hair">
        <color theme="0" tint="-0.499984740745262"/>
      </top>
      <bottom style="hair">
        <color theme="0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Font="0" applyBorder="0" applyAlignment="0" applyProtection="0">
      <alignment wrapText="1"/>
    </xf>
    <xf numFmtId="44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197">
    <xf numFmtId="0" fontId="0" fillId="0" borderId="0" xfId="0"/>
    <xf numFmtId="0" fontId="6" fillId="4" borderId="3" xfId="0" applyFont="1" applyFill="1" applyBorder="1" applyAlignment="1">
      <alignment horizontal="left"/>
    </xf>
    <xf numFmtId="164" fontId="6" fillId="4" borderId="3" xfId="1" applyFont="1" applyFill="1" applyBorder="1" applyAlignment="1"/>
    <xf numFmtId="0" fontId="0" fillId="4" borderId="0" xfId="0" applyFill="1"/>
    <xf numFmtId="0" fontId="5" fillId="4" borderId="0" xfId="0" applyFont="1" applyFill="1" applyBorder="1" applyAlignment="1">
      <alignment horizontal="left"/>
    </xf>
    <xf numFmtId="164" fontId="0" fillId="4" borderId="0" xfId="1" applyFont="1" applyFill="1" applyBorder="1"/>
    <xf numFmtId="0" fontId="0" fillId="4" borderId="0" xfId="0" applyFill="1" applyAlignment="1">
      <alignment horizontal="left"/>
    </xf>
    <xf numFmtId="0" fontId="0" fillId="4" borderId="3" xfId="0" applyFill="1" applyBorder="1" applyAlignment="1">
      <alignment horizontal="left"/>
    </xf>
    <xf numFmtId="0" fontId="6" fillId="4" borderId="3" xfId="0" applyFont="1" applyFill="1" applyBorder="1" applyAlignment="1">
      <alignment horizontal="left" indent="1"/>
    </xf>
    <xf numFmtId="167" fontId="5" fillId="4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164" fontId="5" fillId="4" borderId="0" xfId="1" applyFont="1" applyFill="1" applyBorder="1"/>
    <xf numFmtId="0" fontId="5" fillId="4" borderId="5" xfId="0" applyFont="1" applyFill="1" applyBorder="1" applyAlignment="1">
      <alignment horizontal="left"/>
    </xf>
    <xf numFmtId="166" fontId="5" fillId="4" borderId="4" xfId="1" applyNumberFormat="1" applyFont="1" applyFill="1" applyBorder="1" applyAlignment="1">
      <alignment horizontal="left"/>
    </xf>
    <xf numFmtId="166" fontId="5" fillId="4" borderId="6" xfId="1" applyNumberFormat="1" applyFont="1" applyFill="1" applyBorder="1" applyAlignment="1">
      <alignment horizontal="left"/>
    </xf>
    <xf numFmtId="0" fontId="7" fillId="4" borderId="0" xfId="0" applyFont="1" applyFill="1"/>
    <xf numFmtId="0" fontId="7" fillId="4" borderId="2" xfId="0" applyFont="1" applyFill="1" applyBorder="1" applyAlignment="1">
      <alignment horizontal="left" indent="1"/>
    </xf>
    <xf numFmtId="166" fontId="7" fillId="4" borderId="0" xfId="1" applyNumberFormat="1" applyFont="1" applyFill="1" applyBorder="1" applyAlignment="1">
      <alignment horizontal="left"/>
    </xf>
    <xf numFmtId="166" fontId="7" fillId="4" borderId="7" xfId="1" applyNumberFormat="1" applyFont="1" applyFill="1" applyBorder="1" applyAlignment="1">
      <alignment horizontal="left"/>
    </xf>
    <xf numFmtId="166" fontId="7" fillId="4" borderId="0" xfId="0" applyNumberFormat="1" applyFont="1" applyFill="1" applyAlignment="1">
      <alignment horizontal="left"/>
    </xf>
    <xf numFmtId="0" fontId="0" fillId="4" borderId="2" xfId="0" applyFill="1" applyBorder="1" applyAlignment="1">
      <alignment horizontal="left"/>
    </xf>
    <xf numFmtId="166" fontId="0" fillId="4" borderId="0" xfId="1" applyNumberFormat="1" applyFont="1" applyFill="1" applyBorder="1" applyAlignment="1">
      <alignment horizontal="left"/>
    </xf>
    <xf numFmtId="166" fontId="0" fillId="4" borderId="7" xfId="1" applyNumberFormat="1" applyFont="1" applyFill="1" applyBorder="1" applyAlignment="1">
      <alignment horizontal="left"/>
    </xf>
    <xf numFmtId="166" fontId="0" fillId="4" borderId="0" xfId="0" applyNumberFormat="1" applyFill="1" applyAlignment="1">
      <alignment horizontal="left"/>
    </xf>
    <xf numFmtId="0" fontId="9" fillId="4" borderId="2" xfId="0" applyFont="1" applyFill="1" applyBorder="1" applyAlignment="1">
      <alignment horizontal="left" indent="1"/>
    </xf>
    <xf numFmtId="166" fontId="9" fillId="4" borderId="0" xfId="1" applyNumberFormat="1" applyFont="1" applyFill="1" applyBorder="1" applyAlignment="1">
      <alignment horizontal="left"/>
    </xf>
    <xf numFmtId="166" fontId="9" fillId="4" borderId="7" xfId="1" applyNumberFormat="1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 indent="1"/>
    </xf>
    <xf numFmtId="0" fontId="0" fillId="5" borderId="3" xfId="0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2" fontId="0" fillId="4" borderId="3" xfId="0" applyNumberForma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166" fontId="10" fillId="4" borderId="0" xfId="1" applyNumberFormat="1" applyFont="1" applyFill="1" applyBorder="1" applyAlignment="1">
      <alignment horizontal="left"/>
    </xf>
    <xf numFmtId="166" fontId="10" fillId="4" borderId="7" xfId="1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166" fontId="10" fillId="4" borderId="4" xfId="1" applyNumberFormat="1" applyFont="1" applyFill="1" applyBorder="1" applyAlignment="1">
      <alignment horizontal="left"/>
    </xf>
    <xf numFmtId="166" fontId="10" fillId="4" borderId="6" xfId="1" applyNumberFormat="1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167" fontId="11" fillId="7" borderId="3" xfId="0" applyNumberFormat="1" applyFont="1" applyFill="1" applyBorder="1" applyAlignment="1">
      <alignment horizontal="left"/>
    </xf>
    <xf numFmtId="0" fontId="12" fillId="4" borderId="0" xfId="0" applyFont="1" applyFill="1"/>
    <xf numFmtId="0" fontId="12" fillId="4" borderId="0" xfId="0" applyFont="1" applyFill="1" applyAlignment="1">
      <alignment horizontal="left"/>
    </xf>
    <xf numFmtId="0" fontId="13" fillId="2" borderId="3" xfId="0" applyFont="1" applyFill="1" applyBorder="1" applyAlignment="1">
      <alignment horizontal="left" indent="1"/>
    </xf>
    <xf numFmtId="0" fontId="13" fillId="2" borderId="3" xfId="0" applyFont="1" applyFill="1" applyBorder="1" applyAlignment="1">
      <alignment horizontal="left"/>
    </xf>
    <xf numFmtId="166" fontId="9" fillId="2" borderId="0" xfId="1" applyNumberFormat="1" applyFont="1" applyFill="1" applyBorder="1" applyAlignment="1">
      <alignment horizontal="left" vertical="center"/>
    </xf>
    <xf numFmtId="166" fontId="9" fillId="2" borderId="7" xfId="1" applyNumberFormat="1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6" fontId="9" fillId="2" borderId="1" xfId="1" applyNumberFormat="1" applyFont="1" applyFill="1" applyBorder="1" applyAlignment="1">
      <alignment horizontal="left" vertical="center"/>
    </xf>
    <xf numFmtId="166" fontId="9" fillId="2" borderId="8" xfId="1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166" fontId="0" fillId="2" borderId="1" xfId="1" applyNumberFormat="1" applyFont="1" applyFill="1" applyBorder="1" applyAlignment="1">
      <alignment horizontal="left" vertical="center"/>
    </xf>
    <xf numFmtId="166" fontId="0" fillId="2" borderId="8" xfId="1" applyNumberFormat="1" applyFont="1" applyFill="1" applyBorder="1" applyAlignment="1">
      <alignment horizontal="left" vertical="center"/>
    </xf>
    <xf numFmtId="166" fontId="0" fillId="4" borderId="0" xfId="0" applyNumberFormat="1" applyFill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167" fontId="11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11" fillId="2" borderId="11" xfId="0" applyFont="1" applyFill="1" applyBorder="1"/>
    <xf numFmtId="0" fontId="11" fillId="2" borderId="12" xfId="0" applyFont="1" applyFill="1" applyBorder="1" applyAlignment="1">
      <alignment horizontal="left"/>
    </xf>
    <xf numFmtId="167" fontId="11" fillId="2" borderId="13" xfId="0" applyNumberFormat="1" applyFont="1" applyFill="1" applyBorder="1" applyAlignment="1">
      <alignment horizontal="left"/>
    </xf>
    <xf numFmtId="0" fontId="11" fillId="13" borderId="14" xfId="0" applyFont="1" applyFill="1" applyBorder="1"/>
    <xf numFmtId="0" fontId="11" fillId="13" borderId="15" xfId="0" applyFont="1" applyFill="1" applyBorder="1" applyAlignment="1">
      <alignment horizontal="left"/>
    </xf>
    <xf numFmtId="167" fontId="11" fillId="13" borderId="16" xfId="0" applyNumberFormat="1" applyFont="1" applyFill="1" applyBorder="1" applyAlignment="1">
      <alignment horizontal="left"/>
    </xf>
    <xf numFmtId="0" fontId="12" fillId="10" borderId="14" xfId="0" applyFont="1" applyFill="1" applyBorder="1" applyAlignment="1">
      <alignment horizontal="left" indent="2"/>
    </xf>
    <xf numFmtId="0" fontId="11" fillId="10" borderId="15" xfId="0" applyFont="1" applyFill="1" applyBorder="1" applyAlignment="1">
      <alignment horizontal="left"/>
    </xf>
    <xf numFmtId="167" fontId="11" fillId="10" borderId="16" xfId="0" applyNumberFormat="1" applyFont="1" applyFill="1" applyBorder="1" applyAlignment="1">
      <alignment horizontal="left"/>
    </xf>
    <xf numFmtId="0" fontId="11" fillId="8" borderId="14" xfId="0" applyFont="1" applyFill="1" applyBorder="1"/>
    <xf numFmtId="0" fontId="11" fillId="8" borderId="15" xfId="0" applyFont="1" applyFill="1" applyBorder="1" applyAlignment="1">
      <alignment horizontal="left"/>
    </xf>
    <xf numFmtId="167" fontId="11" fillId="8" borderId="16" xfId="0" applyNumberFormat="1" applyFont="1" applyFill="1" applyBorder="1" applyAlignment="1">
      <alignment horizontal="left"/>
    </xf>
    <xf numFmtId="0" fontId="12" fillId="9" borderId="14" xfId="0" applyFont="1" applyFill="1" applyBorder="1" applyAlignment="1">
      <alignment horizontal="left" indent="2"/>
    </xf>
    <xf numFmtId="0" fontId="11" fillId="9" borderId="15" xfId="0" applyFont="1" applyFill="1" applyBorder="1" applyAlignment="1">
      <alignment horizontal="left"/>
    </xf>
    <xf numFmtId="167" fontId="11" fillId="9" borderId="16" xfId="0" applyNumberFormat="1" applyFont="1" applyFill="1" applyBorder="1" applyAlignment="1">
      <alignment horizontal="left"/>
    </xf>
    <xf numFmtId="0" fontId="11" fillId="5" borderId="17" xfId="0" applyFont="1" applyFill="1" applyBorder="1"/>
    <xf numFmtId="0" fontId="11" fillId="5" borderId="18" xfId="0" applyFont="1" applyFill="1" applyBorder="1" applyAlignment="1">
      <alignment horizontal="left"/>
    </xf>
    <xf numFmtId="167" fontId="11" fillId="5" borderId="19" xfId="0" applyNumberFormat="1" applyFont="1" applyFill="1" applyBorder="1" applyAlignment="1">
      <alignment horizontal="left"/>
    </xf>
    <xf numFmtId="0" fontId="11" fillId="12" borderId="14" xfId="0" applyFont="1" applyFill="1" applyBorder="1"/>
    <xf numFmtId="0" fontId="11" fillId="12" borderId="15" xfId="0" applyFont="1" applyFill="1" applyBorder="1" applyAlignment="1">
      <alignment horizontal="left"/>
    </xf>
    <xf numFmtId="167" fontId="11" fillId="12" borderId="16" xfId="0" applyNumberFormat="1" applyFont="1" applyFill="1" applyBorder="1" applyAlignment="1">
      <alignment horizontal="left"/>
    </xf>
    <xf numFmtId="0" fontId="12" fillId="12" borderId="14" xfId="0" applyFont="1" applyFill="1" applyBorder="1"/>
    <xf numFmtId="0" fontId="11" fillId="14" borderId="14" xfId="0" applyFont="1" applyFill="1" applyBorder="1"/>
    <xf numFmtId="0" fontId="11" fillId="14" borderId="15" xfId="0" applyFont="1" applyFill="1" applyBorder="1" applyAlignment="1">
      <alignment horizontal="left"/>
    </xf>
    <xf numFmtId="167" fontId="11" fillId="14" borderId="16" xfId="0" applyNumberFormat="1" applyFont="1" applyFill="1" applyBorder="1" applyAlignment="1">
      <alignment horizontal="left"/>
    </xf>
    <xf numFmtId="0" fontId="11" fillId="0" borderId="14" xfId="0" applyFont="1" applyBorder="1"/>
    <xf numFmtId="0" fontId="11" fillId="0" borderId="15" xfId="0" applyFont="1" applyBorder="1" applyAlignment="1">
      <alignment horizontal="left"/>
    </xf>
    <xf numFmtId="167" fontId="11" fillId="0" borderId="16" xfId="0" applyNumberFormat="1" applyFont="1" applyBorder="1" applyAlignment="1">
      <alignment horizontal="left"/>
    </xf>
    <xf numFmtId="0" fontId="11" fillId="11" borderId="14" xfId="0" applyFont="1" applyFill="1" applyBorder="1"/>
    <xf numFmtId="0" fontId="11" fillId="11" borderId="15" xfId="0" applyFont="1" applyFill="1" applyBorder="1" applyAlignment="1">
      <alignment horizontal="left"/>
    </xf>
    <xf numFmtId="167" fontId="11" fillId="11" borderId="16" xfId="0" applyNumberFormat="1" applyFont="1" applyFill="1" applyBorder="1" applyAlignment="1">
      <alignment horizontal="left"/>
    </xf>
    <xf numFmtId="0" fontId="12" fillId="0" borderId="14" xfId="0" applyFont="1" applyBorder="1"/>
    <xf numFmtId="168" fontId="11" fillId="0" borderId="15" xfId="0" applyNumberFormat="1" applyFont="1" applyBorder="1" applyAlignment="1">
      <alignment horizontal="left"/>
    </xf>
    <xf numFmtId="0" fontId="12" fillId="15" borderId="0" xfId="0" applyFont="1" applyFill="1" applyAlignment="1">
      <alignment vertical="center"/>
    </xf>
    <xf numFmtId="0" fontId="11" fillId="15" borderId="0" xfId="0" applyFont="1" applyFill="1" applyAlignment="1">
      <alignment horizontal="center" vertical="center"/>
    </xf>
    <xf numFmtId="0" fontId="11" fillId="15" borderId="0" xfId="0" applyNumberFormat="1" applyFont="1" applyFill="1" applyAlignment="1">
      <alignment horizontal="center" vertical="center" wrapText="1"/>
    </xf>
    <xf numFmtId="2" fontId="12" fillId="15" borderId="0" xfId="0" applyNumberFormat="1" applyFont="1" applyFill="1" applyAlignment="1">
      <alignment horizontal="left" vertical="center"/>
    </xf>
    <xf numFmtId="0" fontId="11" fillId="15" borderId="0" xfId="0" applyFont="1" applyFill="1"/>
    <xf numFmtId="0" fontId="12" fillId="15" borderId="0" xfId="0" applyFont="1" applyFill="1"/>
    <xf numFmtId="2" fontId="12" fillId="15" borderId="0" xfId="0" applyNumberFormat="1" applyFont="1" applyFill="1" applyAlignment="1">
      <alignment horizontal="left"/>
    </xf>
    <xf numFmtId="0" fontId="11" fillId="15" borderId="0" xfId="0" applyFont="1" applyFill="1" applyAlignment="1">
      <alignment horizontal="left"/>
    </xf>
    <xf numFmtId="167" fontId="11" fillId="15" borderId="0" xfId="0" applyNumberFormat="1" applyFont="1" applyFill="1" applyAlignment="1">
      <alignment horizontal="left"/>
    </xf>
    <xf numFmtId="167" fontId="11" fillId="15" borderId="0" xfId="0" applyNumberFormat="1" applyFont="1" applyFill="1"/>
    <xf numFmtId="2" fontId="11" fillId="15" borderId="20" xfId="0" applyNumberFormat="1" applyFont="1" applyFill="1" applyBorder="1" applyAlignment="1">
      <alignment horizontal="right"/>
    </xf>
    <xf numFmtId="2" fontId="11" fillId="15" borderId="20" xfId="0" applyNumberFormat="1" applyFont="1" applyFill="1" applyBorder="1" applyAlignment="1">
      <alignment horizontal="right" vertical="center"/>
    </xf>
    <xf numFmtId="2" fontId="11" fillId="15" borderId="20" xfId="0" applyNumberFormat="1" applyFont="1" applyFill="1" applyBorder="1" applyAlignment="1">
      <alignment horizontal="center" vertical="center" wrapText="1"/>
    </xf>
    <xf numFmtId="167" fontId="11" fillId="15" borderId="20" xfId="0" applyNumberFormat="1" applyFont="1" applyFill="1" applyBorder="1" applyAlignment="1">
      <alignment horizontal="center" vertical="center"/>
    </xf>
    <xf numFmtId="2" fontId="11" fillId="15" borderId="20" xfId="0" applyNumberFormat="1" applyFont="1" applyFill="1" applyBorder="1" applyAlignment="1">
      <alignment horizontal="center" vertical="center"/>
    </xf>
    <xf numFmtId="164" fontId="8" fillId="0" borderId="0" xfId="1" applyFont="1" applyBorder="1"/>
    <xf numFmtId="164" fontId="0" fillId="0" borderId="0" xfId="1" applyFont="1" applyBorder="1"/>
    <xf numFmtId="165" fontId="2" fillId="18" borderId="0" xfId="1" applyNumberFormat="1" applyFont="1" applyFill="1" applyBorder="1"/>
    <xf numFmtId="165" fontId="2" fillId="18" borderId="0" xfId="0" applyNumberFormat="1" applyFont="1" applyFill="1" applyBorder="1" applyAlignment="1">
      <alignment horizontal="center"/>
    </xf>
    <xf numFmtId="165" fontId="17" fillId="0" borderId="0" xfId="1" applyNumberFormat="1" applyFont="1" applyFill="1" applyBorder="1"/>
    <xf numFmtId="164" fontId="1" fillId="0" borderId="0" xfId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4" fontId="4" fillId="19" borderId="22" xfId="7" applyNumberFormat="1" applyFont="1" applyFill="1" applyBorder="1" applyAlignment="1">
      <alignment vertical="center" wrapText="1"/>
    </xf>
    <xf numFmtId="164" fontId="4" fillId="20" borderId="22" xfId="7" applyNumberFormat="1" applyFont="1" applyFill="1" applyBorder="1" applyAlignment="1">
      <alignment vertical="center" wrapText="1"/>
    </xf>
    <xf numFmtId="3" fontId="4" fillId="20" borderId="22" xfId="7" applyNumberFormat="1" applyFont="1" applyFill="1" applyBorder="1" applyAlignment="1">
      <alignment horizontal="left" vertical="center" wrapText="1"/>
    </xf>
    <xf numFmtId="0" fontId="18" fillId="21" borderId="23" xfId="0" applyFont="1" applyFill="1" applyBorder="1" applyAlignment="1">
      <alignment horizontal="center" vertical="center" wrapText="1"/>
    </xf>
    <xf numFmtId="0" fontId="18" fillId="21" borderId="24" xfId="0" applyFont="1" applyFill="1" applyBorder="1" applyAlignment="1">
      <alignment horizontal="center" vertical="center"/>
    </xf>
    <xf numFmtId="0" fontId="18" fillId="21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8" fillId="21" borderId="26" xfId="0" applyFont="1" applyFill="1" applyBorder="1" applyAlignment="1">
      <alignment horizontal="center" vertical="center"/>
    </xf>
    <xf numFmtId="0" fontId="18" fillId="21" borderId="27" xfId="0" applyFont="1" applyFill="1" applyBorder="1" applyAlignment="1">
      <alignment horizontal="center" vertical="center"/>
    </xf>
    <xf numFmtId="0" fontId="18" fillId="21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65" fontId="19" fillId="22" borderId="31" xfId="0" applyNumberFormat="1" applyFont="1" applyFill="1" applyBorder="1" applyAlignment="1">
      <alignment horizontal="left" vertical="center" wrapText="1"/>
    </xf>
    <xf numFmtId="165" fontId="4" fillId="22" borderId="31" xfId="0" applyNumberFormat="1" applyFont="1" applyFill="1" applyBorder="1" applyAlignment="1">
      <alignment horizontal="center" vertical="center" wrapText="1"/>
    </xf>
    <xf numFmtId="164" fontId="20" fillId="22" borderId="32" xfId="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23" borderId="21" xfId="6" applyFill="1" applyAlignment="1">
      <alignment vertical="center" wrapText="1"/>
    </xf>
    <xf numFmtId="0" fontId="8" fillId="23" borderId="21" xfId="6" applyFill="1" applyAlignment="1">
      <alignment horizontal="center" vertical="center" wrapText="1"/>
    </xf>
    <xf numFmtId="1" fontId="8" fillId="23" borderId="21" xfId="6" applyNumberFormat="1" applyFill="1" applyAlignment="1">
      <alignment horizontal="center" vertical="center" wrapText="1"/>
    </xf>
    <xf numFmtId="0" fontId="8" fillId="23" borderId="33" xfId="6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34" xfId="1" applyNumberFormat="1" applyFont="1" applyFill="1" applyBorder="1" applyAlignment="1">
      <alignment horizontal="left" vertical="center" wrapText="1"/>
    </xf>
    <xf numFmtId="164" fontId="4" fillId="0" borderId="35" xfId="1" applyNumberFormat="1" applyFont="1" applyFill="1" applyBorder="1" applyAlignment="1">
      <alignment horizontal="center" vertical="center" wrapText="1"/>
    </xf>
    <xf numFmtId="169" fontId="4" fillId="0" borderId="35" xfId="1" applyNumberFormat="1" applyFont="1" applyFill="1" applyBorder="1" applyAlignment="1">
      <alignment horizontal="center" vertical="center" wrapText="1"/>
    </xf>
    <xf numFmtId="0" fontId="20" fillId="0" borderId="36" xfId="0" quotePrefix="1" applyFont="1" applyFill="1" applyBorder="1" applyAlignment="1">
      <alignment vertical="center" wrapText="1"/>
    </xf>
    <xf numFmtId="0" fontId="0" fillId="0" borderId="37" xfId="0" applyBorder="1"/>
    <xf numFmtId="164" fontId="4" fillId="0" borderId="38" xfId="1" applyNumberFormat="1" applyFont="1" applyFill="1" applyBorder="1" applyAlignment="1">
      <alignment horizontal="center" vertical="center" wrapText="1"/>
    </xf>
    <xf numFmtId="1" fontId="0" fillId="0" borderId="39" xfId="0" applyNumberFormat="1" applyBorder="1" applyAlignment="1">
      <alignment horizontal="center"/>
    </xf>
    <xf numFmtId="0" fontId="0" fillId="0" borderId="40" xfId="0" applyBorder="1"/>
    <xf numFmtId="0" fontId="0" fillId="0" borderId="41" xfId="0" applyBorder="1" applyAlignment="1">
      <alignment horizontal="left" indent="2"/>
    </xf>
    <xf numFmtId="164" fontId="4" fillId="0" borderId="42" xfId="1" applyNumberFormat="1" applyFont="1" applyFill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/>
    </xf>
    <xf numFmtId="0" fontId="0" fillId="0" borderId="44" xfId="0" applyBorder="1"/>
    <xf numFmtId="0" fontId="4" fillId="23" borderId="0" xfId="0" applyFont="1" applyFill="1" applyBorder="1" applyAlignment="1">
      <alignment vertical="center" wrapText="1"/>
    </xf>
    <xf numFmtId="0" fontId="4" fillId="23" borderId="0" xfId="0" applyFont="1" applyFill="1" applyBorder="1" applyAlignment="1">
      <alignment horizontal="center" vertical="center" wrapText="1"/>
    </xf>
    <xf numFmtId="0" fontId="20" fillId="23" borderId="45" xfId="0" applyFont="1" applyFill="1" applyBorder="1" applyAlignment="1">
      <alignment vertical="center" wrapText="1"/>
    </xf>
    <xf numFmtId="164" fontId="4" fillId="0" borderId="46" xfId="1" applyNumberFormat="1" applyFont="1" applyFill="1" applyBorder="1" applyAlignment="1">
      <alignment horizontal="left" vertical="center" wrapText="1"/>
    </xf>
    <xf numFmtId="164" fontId="4" fillId="0" borderId="46" xfId="1" applyNumberFormat="1" applyFont="1" applyFill="1" applyBorder="1" applyAlignment="1">
      <alignment horizontal="center" vertical="center" wrapText="1"/>
    </xf>
    <xf numFmtId="1" fontId="4" fillId="0" borderId="47" xfId="1" applyNumberFormat="1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164" fontId="4" fillId="0" borderId="49" xfId="1" applyNumberFormat="1" applyFont="1" applyFill="1" applyBorder="1" applyAlignment="1">
      <alignment horizontal="left" vertical="center" wrapText="1" indent="2"/>
    </xf>
    <xf numFmtId="164" fontId="4" fillId="0" borderId="49" xfId="1" applyNumberFormat="1" applyFont="1" applyFill="1" applyBorder="1" applyAlignment="1">
      <alignment horizontal="center" vertical="center" wrapText="1"/>
    </xf>
    <xf numFmtId="169" fontId="4" fillId="0" borderId="47" xfId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vertical="center" wrapText="1"/>
    </xf>
    <xf numFmtId="164" fontId="4" fillId="0" borderId="46" xfId="1" applyNumberFormat="1" applyFont="1" applyFill="1" applyBorder="1" applyAlignment="1">
      <alignment horizontal="left" vertical="center" wrapText="1" indent="2"/>
    </xf>
    <xf numFmtId="164" fontId="4" fillId="0" borderId="46" xfId="7" applyNumberFormat="1" applyFont="1" applyFill="1" applyBorder="1" applyAlignment="1">
      <alignment horizontal="left" vertical="center" wrapText="1" indent="2"/>
    </xf>
    <xf numFmtId="164" fontId="4" fillId="2" borderId="46" xfId="7" applyNumberFormat="1" applyFont="1" applyFill="1" applyBorder="1" applyAlignment="1">
      <alignment horizontal="center" vertical="center" wrapText="1"/>
    </xf>
    <xf numFmtId="3" fontId="4" fillId="2" borderId="47" xfId="1" applyNumberFormat="1" applyFont="1" applyFill="1" applyBorder="1" applyAlignment="1">
      <alignment horizontal="center" vertical="center" wrapText="1"/>
    </xf>
    <xf numFmtId="3" fontId="4" fillId="2" borderId="47" xfId="8" applyNumberFormat="1" applyFont="1" applyFill="1" applyBorder="1" applyAlignment="1">
      <alignment horizontal="center" vertical="center" wrapText="1"/>
    </xf>
    <xf numFmtId="164" fontId="4" fillId="0" borderId="50" xfId="1" applyNumberFormat="1" applyFont="1" applyFill="1" applyBorder="1" applyAlignment="1">
      <alignment horizontal="left" vertical="center" wrapText="1"/>
    </xf>
    <xf numFmtId="164" fontId="4" fillId="0" borderId="50" xfId="1" applyNumberFormat="1" applyFont="1" applyFill="1" applyBorder="1" applyAlignment="1">
      <alignment horizontal="center" vertical="center" wrapText="1"/>
    </xf>
    <xf numFmtId="166" fontId="4" fillId="0" borderId="50" xfId="1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vertical="center" wrapText="1"/>
    </xf>
    <xf numFmtId="1" fontId="4" fillId="0" borderId="52" xfId="1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vertical="center" wrapText="1"/>
    </xf>
    <xf numFmtId="164" fontId="4" fillId="0" borderId="50" xfId="1" applyNumberFormat="1" applyFont="1" applyFill="1" applyBorder="1" applyAlignment="1">
      <alignment horizontal="left" vertical="center" wrapText="1" indent="1"/>
    </xf>
    <xf numFmtId="2" fontId="19" fillId="0" borderId="47" xfId="1" applyNumberFormat="1" applyFont="1" applyFill="1" applyBorder="1" applyAlignment="1">
      <alignment horizontal="center" vertical="center" wrapText="1"/>
    </xf>
    <xf numFmtId="164" fontId="19" fillId="19" borderId="22" xfId="7" applyNumberFormat="1" applyFont="1" applyFill="1" applyBorder="1" applyAlignment="1">
      <alignment vertical="center" wrapText="1"/>
    </xf>
    <xf numFmtId="164" fontId="22" fillId="24" borderId="50" xfId="1" applyNumberFormat="1" applyFont="1" applyFill="1" applyBorder="1" applyAlignment="1">
      <alignment horizontal="left" vertical="center" wrapText="1"/>
    </xf>
    <xf numFmtId="170" fontId="22" fillId="24" borderId="50" xfId="1" applyNumberFormat="1" applyFont="1" applyFill="1" applyBorder="1" applyAlignment="1">
      <alignment horizontal="center" vertical="center" wrapText="1"/>
    </xf>
    <xf numFmtId="164" fontId="4" fillId="24" borderId="54" xfId="1" applyNumberFormat="1" applyFont="1" applyFill="1" applyBorder="1" applyAlignment="1">
      <alignment horizontal="left" vertical="center" wrapText="1"/>
    </xf>
    <xf numFmtId="164" fontId="4" fillId="0" borderId="55" xfId="1" applyNumberFormat="1" applyFont="1" applyFill="1" applyBorder="1" applyAlignment="1">
      <alignment horizontal="center" vertical="center" wrapText="1"/>
    </xf>
    <xf numFmtId="1" fontId="22" fillId="0" borderId="55" xfId="1" applyNumberFormat="1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wrapText="1"/>
    </xf>
    <xf numFmtId="44" fontId="4" fillId="0" borderId="29" xfId="5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20" fillId="0" borderId="5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173" fontId="19" fillId="0" borderId="47" xfId="1" applyNumberFormat="1" applyFont="1" applyFill="1" applyBorder="1" applyAlignment="1">
      <alignment horizontal="center" vertical="center" wrapText="1"/>
    </xf>
  </cellXfs>
  <cellStyles count="9">
    <cellStyle name="Accent2" xfId="7" builtinId="33"/>
    <cellStyle name="Accent3" xfId="8" builtinId="37"/>
    <cellStyle name="Comma 2" xfId="1"/>
    <cellStyle name="Comma 2 2" xfId="2"/>
    <cellStyle name="Currency" xfId="5" builtinId="4"/>
    <cellStyle name="Flash" xfId="4"/>
    <cellStyle name="Hyperlink 2" xfId="3"/>
    <cellStyle name="Normal" xfId="0" builtinId="0"/>
    <cellStyle name="Total" xfId="6" builtinId="2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ender_singh.ITLINFOSYS/Downloads/Colgate-Pa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Quarters"/>
      <sheetName val="Profit &amp; Loss"/>
      <sheetName val="Cash Flow"/>
      <sheetName val="Customization"/>
      <sheetName val="Data Sheet"/>
      <sheetName val="Checks_WIP"/>
      <sheetName val="Checklist_Indepth_WIP"/>
      <sheetName val="Expl_PL-Statement_WIP"/>
      <sheetName val="CashFlowStatement_WIP"/>
      <sheetName val="10 Red Flags-Explained_WIP"/>
      <sheetName val="PL_Analysis"/>
      <sheetName val="Analysis"/>
      <sheetName val="MasterAnalyzer"/>
      <sheetName val="Gruh Finance"/>
      <sheetName val="Manual Entries &amp; Swap Values"/>
      <sheetName val="WIP_FollowTheStory"/>
      <sheetName val="IdeaList_WIP"/>
    </sheetNames>
    <sheetDataSet>
      <sheetData sheetId="0"/>
      <sheetData sheetId="1"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A4" t="str">
            <v>Sales</v>
          </cell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13">
          <cell r="A13" t="str">
            <v>OPM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</row>
        <row r="14">
          <cell r="A14" t="str">
            <v>NPM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</row>
      </sheetData>
      <sheetData sheetId="2">
        <row r="23"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9">
          <cell r="D109">
            <v>39538</v>
          </cell>
          <cell r="E109">
            <v>39903</v>
          </cell>
          <cell r="F109">
            <v>40268</v>
          </cell>
          <cell r="G109">
            <v>40633</v>
          </cell>
          <cell r="H109">
            <v>40999</v>
          </cell>
          <cell r="I109">
            <v>41364</v>
          </cell>
          <cell r="J109">
            <v>41729</v>
          </cell>
          <cell r="K109">
            <v>42094</v>
          </cell>
          <cell r="L109">
            <v>42460</v>
          </cell>
          <cell r="M109">
            <v>42825</v>
          </cell>
        </row>
        <row r="110">
          <cell r="C110" t="str">
            <v>Net Sales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</row>
        <row r="111">
          <cell r="C111" t="str">
            <v>Operating(EBITDA) Margin (%)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</row>
        <row r="112">
          <cell r="C112" t="str">
            <v>Net Profit Margin (%)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workbookViewId="0">
      <selection activeCell="C7" sqref="C7:L7"/>
    </sheetView>
  </sheetViews>
  <sheetFormatPr defaultRowHeight="15" x14ac:dyDescent="0.25"/>
  <cols>
    <col min="1" max="1" width="9.140625" style="3"/>
    <col min="2" max="2" width="28.7109375" style="3" customWidth="1"/>
    <col min="3" max="3" width="11.42578125" style="3" customWidth="1"/>
    <col min="4" max="6" width="10.85546875" style="3" bestFit="1" customWidth="1"/>
    <col min="7" max="7" width="9.42578125" style="3" bestFit="1" customWidth="1"/>
    <col min="8" max="12" width="10.85546875" style="3" bestFit="1" customWidth="1"/>
    <col min="13" max="13" width="23.85546875" style="3" customWidth="1"/>
    <col min="14" max="14" width="19.7109375" style="3" bestFit="1" customWidth="1"/>
    <col min="15" max="15" width="9.140625" style="6"/>
    <col min="16" max="16384" width="9.140625" style="3"/>
  </cols>
  <sheetData>
    <row r="1" spans="2:15" x14ac:dyDescent="0.25">
      <c r="B1" s="4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</row>
    <row r="2" spans="2:15" x14ac:dyDescent="0.25">
      <c r="B2" s="29" t="s">
        <v>2</v>
      </c>
      <c r="C2" s="30">
        <v>39538</v>
      </c>
      <c r="D2" s="30">
        <v>39903</v>
      </c>
      <c r="E2" s="30">
        <v>40268</v>
      </c>
      <c r="F2" s="30">
        <v>40633</v>
      </c>
      <c r="G2" s="30">
        <v>40999</v>
      </c>
      <c r="H2" s="30">
        <v>41364</v>
      </c>
      <c r="I2" s="30">
        <v>41729</v>
      </c>
      <c r="J2" s="30">
        <v>42094</v>
      </c>
      <c r="K2" s="30">
        <v>42460</v>
      </c>
      <c r="L2" s="30">
        <v>42825</v>
      </c>
    </row>
    <row r="3" spans="2:15" x14ac:dyDescent="0.25">
      <c r="B3" s="1" t="s">
        <v>3</v>
      </c>
      <c r="C3" s="1">
        <v>13.6</v>
      </c>
      <c r="D3" s="1">
        <v>13.6</v>
      </c>
      <c r="E3" s="1">
        <v>13.6</v>
      </c>
      <c r="F3" s="1">
        <v>13.6</v>
      </c>
      <c r="G3" s="1">
        <v>13.6</v>
      </c>
      <c r="H3" s="1">
        <v>13.6</v>
      </c>
      <c r="I3" s="1">
        <v>13.6</v>
      </c>
      <c r="J3" s="1">
        <v>13.6</v>
      </c>
      <c r="K3" s="1">
        <v>27.2</v>
      </c>
      <c r="L3" s="1">
        <v>27.2</v>
      </c>
    </row>
    <row r="4" spans="2:15" x14ac:dyDescent="0.25">
      <c r="B4" s="1" t="s">
        <v>4</v>
      </c>
      <c r="C4" s="1">
        <v>148.61000000000001</v>
      </c>
      <c r="D4" s="1">
        <v>202.7</v>
      </c>
      <c r="E4" s="1">
        <v>312.51</v>
      </c>
      <c r="F4" s="1">
        <v>370.45</v>
      </c>
      <c r="G4" s="1">
        <v>421.79</v>
      </c>
      <c r="H4" s="1">
        <v>475.99</v>
      </c>
      <c r="I4" s="1">
        <v>586.28</v>
      </c>
      <c r="J4" s="1">
        <v>756.72</v>
      </c>
      <c r="K4" s="1">
        <v>1003.84</v>
      </c>
      <c r="L4" s="1">
        <v>1246.5999999999999</v>
      </c>
    </row>
    <row r="5" spans="2:15" x14ac:dyDescent="0.25">
      <c r="B5" s="1" t="s">
        <v>5</v>
      </c>
      <c r="C5" s="1">
        <v>4.6900000000000004</v>
      </c>
      <c r="D5" s="1">
        <v>4.6900000000000004</v>
      </c>
      <c r="E5" s="1">
        <v>4.59</v>
      </c>
      <c r="F5" s="1">
        <v>0.05</v>
      </c>
      <c r="G5" s="1">
        <v>0.05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2:15" x14ac:dyDescent="0.25">
      <c r="B6" s="1" t="s">
        <v>6</v>
      </c>
      <c r="C6" s="1">
        <v>549.53</v>
      </c>
      <c r="D6" s="1">
        <v>568.73</v>
      </c>
      <c r="E6" s="1">
        <v>570.77</v>
      </c>
      <c r="F6" s="1">
        <v>667.84</v>
      </c>
      <c r="G6" s="1">
        <v>711.3</v>
      </c>
      <c r="H6" s="1">
        <v>835.31</v>
      </c>
      <c r="I6" s="1">
        <v>918.37</v>
      </c>
      <c r="J6" s="1">
        <v>962.54</v>
      </c>
      <c r="K6" s="1">
        <v>1007.96</v>
      </c>
      <c r="L6" s="1">
        <v>1085.08</v>
      </c>
    </row>
    <row r="7" spans="2:15" s="41" customFormat="1" ht="18.75" x14ac:dyDescent="0.3">
      <c r="B7" s="43" t="s">
        <v>12</v>
      </c>
      <c r="C7" s="44">
        <v>280.99</v>
      </c>
      <c r="D7" s="44">
        <v>335.89</v>
      </c>
      <c r="E7" s="44">
        <v>370.3</v>
      </c>
      <c r="F7" s="44">
        <v>378.55</v>
      </c>
      <c r="G7" s="44">
        <v>369.01</v>
      </c>
      <c r="H7" s="44">
        <v>466.62</v>
      </c>
      <c r="I7" s="44">
        <v>498</v>
      </c>
      <c r="J7" s="44">
        <v>514.41</v>
      </c>
      <c r="K7" s="44">
        <v>551.94000000000005</v>
      </c>
      <c r="L7" s="44">
        <v>601.20000000000005</v>
      </c>
      <c r="O7" s="42"/>
    </row>
    <row r="8" spans="2:15" x14ac:dyDescent="0.25">
      <c r="B8" s="31" t="s">
        <v>7</v>
      </c>
      <c r="C8" s="31">
        <v>716.43</v>
      </c>
      <c r="D8" s="31">
        <v>789.72</v>
      </c>
      <c r="E8" s="31">
        <v>901.47</v>
      </c>
      <c r="F8" s="31">
        <v>1051.94</v>
      </c>
      <c r="G8" s="31">
        <v>1146.74</v>
      </c>
      <c r="H8" s="31">
        <v>1324.9</v>
      </c>
      <c r="I8" s="31">
        <v>1518.25</v>
      </c>
      <c r="J8" s="31">
        <v>1732.86</v>
      </c>
      <c r="K8" s="31">
        <v>2039</v>
      </c>
      <c r="L8" s="31">
        <v>2358.88</v>
      </c>
    </row>
    <row r="9" spans="2:15" ht="3" customHeight="1" x14ac:dyDescent="0.25"/>
    <row r="10" spans="2:15" x14ac:dyDescent="0.25">
      <c r="B10" s="1" t="s">
        <v>8</v>
      </c>
      <c r="C10" s="1">
        <v>191.4</v>
      </c>
      <c r="D10" s="1">
        <v>173.93</v>
      </c>
      <c r="E10" s="1">
        <v>246.95</v>
      </c>
      <c r="F10" s="1">
        <v>255.05</v>
      </c>
      <c r="G10" s="1">
        <v>254.42</v>
      </c>
      <c r="H10" s="1">
        <v>280.66000000000003</v>
      </c>
      <c r="I10" s="1">
        <v>555.91</v>
      </c>
      <c r="J10" s="1">
        <v>781.58</v>
      </c>
      <c r="K10" s="1">
        <v>1008.14</v>
      </c>
      <c r="L10" s="1">
        <v>1108.1099999999999</v>
      </c>
    </row>
    <row r="11" spans="2:15" x14ac:dyDescent="0.25">
      <c r="B11" s="1" t="s">
        <v>9</v>
      </c>
      <c r="C11" s="1">
        <v>7.59</v>
      </c>
      <c r="D11" s="1">
        <v>4.67</v>
      </c>
      <c r="E11" s="1">
        <v>6.19</v>
      </c>
      <c r="F11" s="1">
        <v>8.2100000000000009</v>
      </c>
      <c r="G11" s="1">
        <v>69.38</v>
      </c>
      <c r="H11" s="1">
        <v>101.96</v>
      </c>
      <c r="I11" s="1">
        <v>141.51</v>
      </c>
      <c r="J11" s="1">
        <v>141.18</v>
      </c>
      <c r="K11" s="1">
        <v>78.37</v>
      </c>
      <c r="L11" s="1">
        <v>166.59</v>
      </c>
    </row>
    <row r="12" spans="2:15" x14ac:dyDescent="0.25">
      <c r="B12" s="1" t="s">
        <v>10</v>
      </c>
      <c r="C12" s="1">
        <v>72.59</v>
      </c>
      <c r="D12" s="1">
        <v>38.33</v>
      </c>
      <c r="E12" s="1">
        <v>21</v>
      </c>
      <c r="F12" s="1">
        <v>38.74</v>
      </c>
      <c r="G12" s="1">
        <v>47.12</v>
      </c>
      <c r="H12" s="1">
        <v>47.12</v>
      </c>
      <c r="I12" s="1">
        <v>37.130000000000003</v>
      </c>
      <c r="J12" s="1">
        <v>37.130000000000003</v>
      </c>
      <c r="K12" s="1">
        <v>31.16</v>
      </c>
      <c r="L12" s="1">
        <v>31.16</v>
      </c>
    </row>
    <row r="13" spans="2:15" x14ac:dyDescent="0.25">
      <c r="B13" s="1" t="s">
        <v>11</v>
      </c>
      <c r="C13" s="1">
        <v>444.85</v>
      </c>
      <c r="D13" s="1">
        <v>572.79</v>
      </c>
      <c r="E13" s="1">
        <v>627.33000000000004</v>
      </c>
      <c r="F13" s="1">
        <v>749.94</v>
      </c>
      <c r="G13" s="1">
        <v>775.82</v>
      </c>
      <c r="H13" s="1">
        <v>895.16</v>
      </c>
      <c r="I13" s="1">
        <v>783.7</v>
      </c>
      <c r="J13" s="1">
        <v>772.97</v>
      </c>
      <c r="K13" s="1">
        <v>921.33</v>
      </c>
      <c r="L13" s="1">
        <v>1053.02</v>
      </c>
    </row>
    <row r="14" spans="2:15" x14ac:dyDescent="0.25">
      <c r="B14" s="8" t="s">
        <v>23</v>
      </c>
      <c r="C14" s="1">
        <v>144.26</v>
      </c>
      <c r="D14" s="1">
        <v>251.14</v>
      </c>
      <c r="E14" s="1">
        <v>347.58</v>
      </c>
      <c r="F14" s="1">
        <v>395.15</v>
      </c>
      <c r="G14" s="1">
        <v>309.8</v>
      </c>
      <c r="H14" s="1">
        <v>428.8</v>
      </c>
      <c r="I14" s="1">
        <v>285.38</v>
      </c>
      <c r="J14" s="1">
        <v>254.45</v>
      </c>
      <c r="K14" s="1">
        <v>288.66000000000003</v>
      </c>
      <c r="L14" s="1">
        <v>294.3</v>
      </c>
    </row>
    <row r="15" spans="2:15" s="41" customFormat="1" ht="18.75" x14ac:dyDescent="0.3">
      <c r="B15" s="43" t="s">
        <v>24</v>
      </c>
      <c r="C15" s="44">
        <v>9.19</v>
      </c>
      <c r="D15" s="44">
        <v>11.14</v>
      </c>
      <c r="E15" s="44">
        <v>9.77</v>
      </c>
      <c r="F15" s="44">
        <v>75.3</v>
      </c>
      <c r="G15" s="44">
        <v>87.27</v>
      </c>
      <c r="H15" s="44">
        <v>81.209999999999994</v>
      </c>
      <c r="I15" s="44">
        <v>54.73</v>
      </c>
      <c r="J15" s="44">
        <v>69.64</v>
      </c>
      <c r="K15" s="44">
        <v>101.54</v>
      </c>
      <c r="L15" s="44">
        <v>129.9</v>
      </c>
      <c r="O15" s="42"/>
    </row>
    <row r="16" spans="2:15" s="41" customFormat="1" ht="18.75" x14ac:dyDescent="0.3">
      <c r="B16" s="43" t="s">
        <v>25</v>
      </c>
      <c r="C16" s="44">
        <v>75.64</v>
      </c>
      <c r="D16" s="44">
        <v>82.42</v>
      </c>
      <c r="E16" s="44">
        <v>110.55</v>
      </c>
      <c r="F16" s="44">
        <v>153.69999999999999</v>
      </c>
      <c r="G16" s="44">
        <v>217.68</v>
      </c>
      <c r="H16" s="44">
        <v>185.3</v>
      </c>
      <c r="I16" s="44">
        <v>225.74</v>
      </c>
      <c r="J16" s="44">
        <v>252.23</v>
      </c>
      <c r="K16" s="44">
        <v>291.52999999999997</v>
      </c>
      <c r="L16" s="44">
        <v>292.55</v>
      </c>
      <c r="O16" s="42"/>
    </row>
    <row r="17" spans="2:15" x14ac:dyDescent="0.25">
      <c r="B17" s="31" t="s">
        <v>7</v>
      </c>
      <c r="C17" s="31">
        <v>716.43</v>
      </c>
      <c r="D17" s="31">
        <v>789.72</v>
      </c>
      <c r="E17" s="31">
        <v>901.47</v>
      </c>
      <c r="F17" s="31">
        <v>1051.94</v>
      </c>
      <c r="G17" s="31">
        <v>1146.74</v>
      </c>
      <c r="H17" s="31">
        <v>1324.9</v>
      </c>
      <c r="I17" s="31">
        <v>1518.25</v>
      </c>
      <c r="J17" s="31">
        <v>1732.86</v>
      </c>
      <c r="K17" s="31">
        <v>2039</v>
      </c>
      <c r="L17" s="31">
        <v>2358.88</v>
      </c>
    </row>
    <row r="18" spans="2:15" ht="3" customHeight="1" x14ac:dyDescent="0.25"/>
    <row r="19" spans="2:15" s="41" customFormat="1" ht="18.75" x14ac:dyDescent="0.3">
      <c r="B19" s="39" t="s">
        <v>13</v>
      </c>
      <c r="C19" s="40">
        <v>-196.16000000000003</v>
      </c>
      <c r="D19" s="40">
        <v>-242.32999999999998</v>
      </c>
      <c r="E19" s="40">
        <v>-249.98000000000002</v>
      </c>
      <c r="F19" s="40">
        <v>-149.55000000000001</v>
      </c>
      <c r="G19" s="40">
        <v>-64.06</v>
      </c>
      <c r="H19" s="40">
        <v>-200.11</v>
      </c>
      <c r="I19" s="40">
        <v>-217.52999999999997</v>
      </c>
      <c r="J19" s="40">
        <v>-192.53999999999996</v>
      </c>
      <c r="K19" s="40">
        <v>-158.87000000000006</v>
      </c>
      <c r="L19" s="40">
        <v>-178.75</v>
      </c>
      <c r="O19" s="42"/>
    </row>
    <row r="20" spans="2:15" ht="3" customHeight="1" x14ac:dyDescent="0.25">
      <c r="B20" s="4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5" x14ac:dyDescent="0.25">
      <c r="B21" s="7" t="s">
        <v>14</v>
      </c>
      <c r="C21" s="32">
        <v>13.599281700000001</v>
      </c>
      <c r="D21" s="32">
        <v>13.599281700000001</v>
      </c>
      <c r="E21" s="32">
        <v>13.599281700000001</v>
      </c>
      <c r="F21" s="32">
        <v>13.599281700000001</v>
      </c>
      <c r="G21" s="32">
        <v>13.599281700000001</v>
      </c>
      <c r="H21" s="32">
        <v>13.599281700000001</v>
      </c>
      <c r="I21" s="32">
        <v>13.599281700000001</v>
      </c>
      <c r="J21" s="32">
        <v>13.599281700000001</v>
      </c>
      <c r="K21" s="32">
        <v>27.198563400000001</v>
      </c>
      <c r="L21" s="32">
        <v>27.198563400000001</v>
      </c>
    </row>
    <row r="22" spans="2:15" x14ac:dyDescent="0.25">
      <c r="B22" s="7" t="s">
        <v>15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</row>
    <row r="23" spans="2:15" ht="3" customHeight="1" x14ac:dyDescent="0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5" ht="15.75" thickBot="1" x14ac:dyDescent="0.3">
      <c r="B24" s="10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5" x14ac:dyDescent="0.25">
      <c r="B25" s="12" t="s">
        <v>16</v>
      </c>
      <c r="C25" s="13">
        <f>C26+C27</f>
        <v>0.2264143042586157</v>
      </c>
      <c r="D25" s="13">
        <f t="shared" ref="D25:L25" si="0">D26+D27</f>
        <v>0.2738945449019905</v>
      </c>
      <c r="E25" s="13">
        <f t="shared" si="0"/>
        <v>0.36175358026334764</v>
      </c>
      <c r="F25" s="13">
        <f t="shared" si="0"/>
        <v>0.36508736239709483</v>
      </c>
      <c r="G25" s="13">
        <f t="shared" si="0"/>
        <v>0.37967629977152628</v>
      </c>
      <c r="H25" s="13">
        <f t="shared" si="0"/>
        <v>0.36952977583213825</v>
      </c>
      <c r="I25" s="13">
        <f t="shared" si="0"/>
        <v>0.39511279433558372</v>
      </c>
      <c r="J25" s="13">
        <f t="shared" si="0"/>
        <v>0.4445367773507381</v>
      </c>
      <c r="K25" s="13">
        <f t="shared" si="0"/>
        <v>0.50565963707699857</v>
      </c>
      <c r="L25" s="14">
        <f t="shared" si="0"/>
        <v>0.54000203486400322</v>
      </c>
    </row>
    <row r="26" spans="2:15" s="15" customFormat="1" x14ac:dyDescent="0.25">
      <c r="B26" s="16" t="s">
        <v>17</v>
      </c>
      <c r="C26" s="17">
        <f>C3/C8</f>
        <v>1.8983012994989043E-2</v>
      </c>
      <c r="D26" s="17">
        <f t="shared" ref="D26:L26" si="1">D3/D8</f>
        <v>1.7221293623056272E-2</v>
      </c>
      <c r="E26" s="17">
        <f t="shared" si="1"/>
        <v>1.5086469876978712E-2</v>
      </c>
      <c r="F26" s="17">
        <f t="shared" si="1"/>
        <v>1.2928494020571514E-2</v>
      </c>
      <c r="G26" s="17">
        <f t="shared" si="1"/>
        <v>1.1859706646667946E-2</v>
      </c>
      <c r="H26" s="17">
        <f t="shared" si="1"/>
        <v>1.0264925654766397E-2</v>
      </c>
      <c r="I26" s="17">
        <f t="shared" si="1"/>
        <v>8.9576815412481473E-3</v>
      </c>
      <c r="J26" s="17">
        <f t="shared" si="1"/>
        <v>7.8482970349595463E-3</v>
      </c>
      <c r="K26" s="17">
        <f t="shared" si="1"/>
        <v>1.3339872486512996E-2</v>
      </c>
      <c r="L26" s="18">
        <f t="shared" si="1"/>
        <v>1.1530896018449434E-2</v>
      </c>
      <c r="N26" s="3"/>
      <c r="O26" s="19"/>
    </row>
    <row r="27" spans="2:15" s="15" customFormat="1" x14ac:dyDescent="0.25">
      <c r="B27" s="16" t="s">
        <v>18</v>
      </c>
      <c r="C27" s="17">
        <f>C4/C8</f>
        <v>0.20743129126362664</v>
      </c>
      <c r="D27" s="17">
        <v>0.25667325127893426</v>
      </c>
      <c r="E27" s="17">
        <v>0.34666711038636894</v>
      </c>
      <c r="F27" s="17">
        <v>0.35215886837652333</v>
      </c>
      <c r="G27" s="17">
        <v>0.36781659312485832</v>
      </c>
      <c r="H27" s="17">
        <v>0.35926485017737186</v>
      </c>
      <c r="I27" s="17">
        <v>0.38615511279433556</v>
      </c>
      <c r="J27" s="17">
        <v>0.43668848031577856</v>
      </c>
      <c r="K27" s="17">
        <v>0.49231976459048554</v>
      </c>
      <c r="L27" s="18">
        <v>0.52847113884555375</v>
      </c>
      <c r="O27" s="19"/>
    </row>
    <row r="28" spans="2:15" x14ac:dyDescent="0.25">
      <c r="B28" s="20" t="s">
        <v>19</v>
      </c>
      <c r="C28" s="21">
        <f>C5/C8</f>
        <v>6.5463478637131341E-3</v>
      </c>
      <c r="D28" s="21">
        <v>5.938813756774553E-3</v>
      </c>
      <c r="E28" s="21">
        <v>5.0916835834803149E-3</v>
      </c>
      <c r="F28" s="21">
        <v>4.7531228016807044E-5</v>
      </c>
      <c r="G28" s="21">
        <v>4.3601862671573334E-5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N28" s="15"/>
      <c r="O28" s="23"/>
    </row>
    <row r="29" spans="2:15" x14ac:dyDescent="0.25">
      <c r="B29" s="20" t="s">
        <v>20</v>
      </c>
      <c r="C29" s="21">
        <f>C6/C8</f>
        <v>0.76703934787767125</v>
      </c>
      <c r="D29" s="21">
        <v>0.72016664134123487</v>
      </c>
      <c r="E29" s="21">
        <v>0.63315473615317197</v>
      </c>
      <c r="F29" s="21">
        <v>0.63486510637488824</v>
      </c>
      <c r="G29" s="21">
        <v>0.62028009836580211</v>
      </c>
      <c r="H29" s="21">
        <v>0.63047022416786169</v>
      </c>
      <c r="I29" s="21">
        <v>0.60488720566441623</v>
      </c>
      <c r="J29" s="21">
        <v>0.55546322264926196</v>
      </c>
      <c r="K29" s="21">
        <v>0.49434036292300149</v>
      </c>
      <c r="L29" s="22">
        <v>0.45999796513599667</v>
      </c>
      <c r="O29" s="23"/>
    </row>
    <row r="30" spans="2:15" s="47" customFormat="1" ht="38.25" thickBot="1" x14ac:dyDescent="0.3">
      <c r="B30" s="56" t="str">
        <f>B7 &amp;"(%)"</f>
        <v>Trade Payables (P)(%)</v>
      </c>
      <c r="C30" s="53">
        <f>C7/C8</f>
        <v>0.39220858981338025</v>
      </c>
      <c r="D30" s="53">
        <f t="shared" ref="D30:L30" si="2">D7/D8</f>
        <v>0.42532796434179199</v>
      </c>
      <c r="E30" s="53">
        <f t="shared" si="2"/>
        <v>0.41077351437097187</v>
      </c>
      <c r="F30" s="53">
        <f t="shared" si="2"/>
        <v>0.3598589273152461</v>
      </c>
      <c r="G30" s="53">
        <f t="shared" si="2"/>
        <v>0.32179046688874546</v>
      </c>
      <c r="H30" s="53">
        <f t="shared" si="2"/>
        <v>0.35219261831081589</v>
      </c>
      <c r="I30" s="53">
        <f t="shared" si="2"/>
        <v>0.32800922114276304</v>
      </c>
      <c r="J30" s="53">
        <f t="shared" si="2"/>
        <v>0.29685606454070151</v>
      </c>
      <c r="K30" s="53">
        <f t="shared" si="2"/>
        <v>0.27069151544874942</v>
      </c>
      <c r="L30" s="54">
        <f t="shared" si="2"/>
        <v>0.25486671640778674</v>
      </c>
      <c r="M30" s="59" t="s">
        <v>27</v>
      </c>
      <c r="O30" s="55"/>
    </row>
    <row r="31" spans="2:15" ht="15.75" thickBot="1" x14ac:dyDescent="0.3">
      <c r="B31" s="10" t="s">
        <v>21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5" x14ac:dyDescent="0.25">
      <c r="B32" s="36" t="str">
        <f>B10 &amp;"(%)"</f>
        <v>Net Block(%)</v>
      </c>
      <c r="C32" s="37">
        <f>C10/C17</f>
        <v>0.26715799170888993</v>
      </c>
      <c r="D32" s="37">
        <f t="shared" ref="D32:L32" si="3">D10/D17</f>
        <v>0.22024261763663069</v>
      </c>
      <c r="E32" s="37">
        <f t="shared" si="3"/>
        <v>0.27394145118528623</v>
      </c>
      <c r="F32" s="37">
        <f t="shared" si="3"/>
        <v>0.24245679411373272</v>
      </c>
      <c r="G32" s="37">
        <f t="shared" si="3"/>
        <v>0.22186371801803373</v>
      </c>
      <c r="H32" s="37">
        <f t="shared" si="3"/>
        <v>0.21183485546078951</v>
      </c>
      <c r="I32" s="37">
        <f t="shared" si="3"/>
        <v>0.36615181952906306</v>
      </c>
      <c r="J32" s="37">
        <f t="shared" si="3"/>
        <v>0.45103470563115317</v>
      </c>
      <c r="K32" s="37">
        <f t="shared" si="3"/>
        <v>0.49442864149092691</v>
      </c>
      <c r="L32" s="38">
        <f t="shared" si="3"/>
        <v>0.46976107305161763</v>
      </c>
    </row>
    <row r="33" spans="2:15" x14ac:dyDescent="0.25">
      <c r="B33" s="33" t="str">
        <f>B11 &amp;"(%)"</f>
        <v>Capital Work in Progress(%)</v>
      </c>
      <c r="C33" s="34">
        <f>C11/C17</f>
        <v>1.0594196222938739E-2</v>
      </c>
      <c r="D33" s="34">
        <f t="shared" ref="D33:L33" si="4">D11/D17</f>
        <v>5.9134883249759409E-3</v>
      </c>
      <c r="E33" s="34">
        <f t="shared" si="4"/>
        <v>6.8665623925366348E-3</v>
      </c>
      <c r="F33" s="34">
        <f t="shared" si="4"/>
        <v>7.8046276403597164E-3</v>
      </c>
      <c r="G33" s="34">
        <f t="shared" si="4"/>
        <v>6.0501944643075151E-2</v>
      </c>
      <c r="H33" s="34">
        <f t="shared" si="4"/>
        <v>7.6956751452939828E-2</v>
      </c>
      <c r="I33" s="34">
        <f t="shared" si="4"/>
        <v>9.3205993742795978E-2</v>
      </c>
      <c r="J33" s="34">
        <f t="shared" si="4"/>
        <v>8.1472248190852123E-2</v>
      </c>
      <c r="K33" s="34">
        <f t="shared" si="4"/>
        <v>3.8435507601765576E-2</v>
      </c>
      <c r="L33" s="35">
        <f t="shared" si="4"/>
        <v>7.0622498812995996E-2</v>
      </c>
    </row>
    <row r="34" spans="2:15" x14ac:dyDescent="0.25">
      <c r="B34" s="33" t="str">
        <f>B12 &amp;"(%)"</f>
        <v>Investments (Inv)(%)</v>
      </c>
      <c r="C34" s="34">
        <f>C12/C17</f>
        <v>0.10132183186075402</v>
      </c>
      <c r="D34" s="34">
        <f t="shared" ref="D34:L34" si="5">D12/D17</f>
        <v>4.8536190042040211E-2</v>
      </c>
      <c r="E34" s="34">
        <f t="shared" si="5"/>
        <v>2.3295284368864189E-2</v>
      </c>
      <c r="F34" s="34">
        <f t="shared" si="5"/>
        <v>3.6827195467422094E-2</v>
      </c>
      <c r="G34" s="34">
        <f t="shared" si="5"/>
        <v>4.1090395381690702E-2</v>
      </c>
      <c r="H34" s="34">
        <f t="shared" si="5"/>
        <v>3.5564948297984747E-2</v>
      </c>
      <c r="I34" s="34">
        <f t="shared" si="5"/>
        <v>2.4455787913716453E-2</v>
      </c>
      <c r="J34" s="34">
        <f t="shared" si="5"/>
        <v>2.1427005066768236E-2</v>
      </c>
      <c r="K34" s="34">
        <f t="shared" si="5"/>
        <v>1.5282000980872977E-2</v>
      </c>
      <c r="L34" s="35">
        <f t="shared" si="5"/>
        <v>1.3209658821135454E-2</v>
      </c>
    </row>
    <row r="35" spans="2:15" x14ac:dyDescent="0.25">
      <c r="B35" s="33" t="str">
        <f>B13 &amp;"(%)" &amp; "=1+2+3"</f>
        <v>Other Assets(%)=1+2+3</v>
      </c>
      <c r="C35" s="34">
        <f>C13/C17</f>
        <v>0.62092598020741741</v>
      </c>
      <c r="D35" s="34">
        <f t="shared" ref="D35:L35" si="6">D13/D17</f>
        <v>0.72530770399635303</v>
      </c>
      <c r="E35" s="34">
        <f t="shared" si="6"/>
        <v>0.695896702053313</v>
      </c>
      <c r="F35" s="34">
        <f t="shared" si="6"/>
        <v>0.71291138277848543</v>
      </c>
      <c r="G35" s="34">
        <f t="shared" si="6"/>
        <v>0.67654394195720047</v>
      </c>
      <c r="H35" s="34">
        <f t="shared" si="6"/>
        <v>0.67564344478828586</v>
      </c>
      <c r="I35" s="34">
        <f t="shared" si="6"/>
        <v>0.51618639881442452</v>
      </c>
      <c r="J35" s="34">
        <f t="shared" si="6"/>
        <v>0.44606604111122655</v>
      </c>
      <c r="K35" s="34">
        <f t="shared" si="6"/>
        <v>0.45185384992643457</v>
      </c>
      <c r="L35" s="35">
        <f t="shared" si="6"/>
        <v>0.44640676931425083</v>
      </c>
    </row>
    <row r="36" spans="2:15" x14ac:dyDescent="0.25">
      <c r="B36" s="24" t="str">
        <f>B14 &amp;"(%)"</f>
        <v>1- Cash &amp; Bank ( C)(%)</v>
      </c>
      <c r="C36" s="25">
        <f>C14/C17</f>
        <v>0.20135951872478819</v>
      </c>
      <c r="D36" s="25">
        <f t="shared" ref="D36:L36" si="7">D14/D17</f>
        <v>0.31801144709517293</v>
      </c>
      <c r="E36" s="25">
        <f t="shared" si="7"/>
        <v>0.38557023528237211</v>
      </c>
      <c r="F36" s="25">
        <f t="shared" si="7"/>
        <v>0.37563929501682602</v>
      </c>
      <c r="G36" s="25">
        <f t="shared" si="7"/>
        <v>0.27015714111306838</v>
      </c>
      <c r="H36" s="25">
        <f t="shared" si="7"/>
        <v>0.32364706770322288</v>
      </c>
      <c r="I36" s="25">
        <f t="shared" si="7"/>
        <v>0.18796640869422032</v>
      </c>
      <c r="J36" s="25">
        <f t="shared" si="7"/>
        <v>0.1468381750401071</v>
      </c>
      <c r="K36" s="25">
        <f t="shared" si="7"/>
        <v>0.14156939676311919</v>
      </c>
      <c r="L36" s="26">
        <f t="shared" si="7"/>
        <v>0.12476259919962016</v>
      </c>
    </row>
    <row r="37" spans="2:15" s="47" customFormat="1" ht="56.25" x14ac:dyDescent="0.25">
      <c r="B37" s="57" t="str">
        <f>B15 &amp;"(%)"</f>
        <v>2- Receivables (R)(%)</v>
      </c>
      <c r="C37" s="45">
        <f>C15/C17</f>
        <v>1.2827491869408037E-2</v>
      </c>
      <c r="D37" s="45">
        <f t="shared" ref="D37:L37" si="8">D15/D17</f>
        <v>1.4106265511826976E-2</v>
      </c>
      <c r="E37" s="45">
        <f t="shared" si="8"/>
        <v>1.0837853727800148E-2</v>
      </c>
      <c r="F37" s="45">
        <f t="shared" si="8"/>
        <v>7.1582029393311403E-2</v>
      </c>
      <c r="G37" s="45">
        <f t="shared" si="8"/>
        <v>7.610269110696409E-2</v>
      </c>
      <c r="H37" s="45">
        <f t="shared" si="8"/>
        <v>6.1295192089969044E-2</v>
      </c>
      <c r="I37" s="45">
        <f t="shared" si="8"/>
        <v>3.6048081672978759E-2</v>
      </c>
      <c r="J37" s="45">
        <f t="shared" si="8"/>
        <v>4.0187897464307565E-2</v>
      </c>
      <c r="K37" s="45">
        <f t="shared" si="8"/>
        <v>4.9798921039725358E-2</v>
      </c>
      <c r="L37" s="46">
        <f t="shared" si="8"/>
        <v>5.5068507088109613E-2</v>
      </c>
      <c r="M37" s="59" t="s">
        <v>28</v>
      </c>
      <c r="O37" s="48"/>
    </row>
    <row r="38" spans="2:15" s="51" customFormat="1" ht="38.25" thickBot="1" x14ac:dyDescent="0.3">
      <c r="B38" s="58" t="str">
        <f>B16 &amp;"(%)"</f>
        <v>3- Inventory (I)(%)</v>
      </c>
      <c r="C38" s="49">
        <f>C16/C17</f>
        <v>0.10557905168683612</v>
      </c>
      <c r="D38" s="49">
        <f t="shared" ref="D38:L38" si="9">D16/D17</f>
        <v>0.10436610444208073</v>
      </c>
      <c r="E38" s="49">
        <f t="shared" si="9"/>
        <v>0.12263303271323504</v>
      </c>
      <c r="F38" s="49">
        <f t="shared" si="9"/>
        <v>0.14611099492366483</v>
      </c>
      <c r="G38" s="49">
        <f t="shared" si="9"/>
        <v>0.18982506932696167</v>
      </c>
      <c r="H38" s="49">
        <f t="shared" si="9"/>
        <v>0.13985961204619216</v>
      </c>
      <c r="I38" s="49">
        <f t="shared" si="9"/>
        <v>0.14868434052362919</v>
      </c>
      <c r="J38" s="49">
        <f t="shared" si="9"/>
        <v>0.14555705596528282</v>
      </c>
      <c r="K38" s="49">
        <f t="shared" si="9"/>
        <v>0.14297694948504167</v>
      </c>
      <c r="L38" s="50">
        <f t="shared" si="9"/>
        <v>0.12402072169843316</v>
      </c>
      <c r="M38" s="60" t="s">
        <v>26</v>
      </c>
      <c r="O38" s="52"/>
    </row>
    <row r="39" spans="2:15" s="15" customFormat="1" x14ac:dyDescent="0.25">
      <c r="B39" s="28"/>
      <c r="C39" s="17"/>
      <c r="D39" s="17"/>
      <c r="E39" s="17"/>
      <c r="F39" s="17"/>
      <c r="G39" s="17"/>
      <c r="H39" s="17"/>
      <c r="I39" s="17"/>
      <c r="J39" s="17"/>
      <c r="K39" s="17"/>
      <c r="L39" s="17"/>
      <c r="O39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L21" sqref="L21"/>
    </sheetView>
  </sheetViews>
  <sheetFormatPr defaultRowHeight="18.75" x14ac:dyDescent="0.3"/>
  <cols>
    <col min="1" max="1" width="9.140625" style="104"/>
    <col min="2" max="2" width="55.7109375" style="61" customWidth="1"/>
    <col min="3" max="3" width="7.7109375" style="63" customWidth="1"/>
    <col min="4" max="4" width="11.7109375" style="64" customWidth="1"/>
    <col min="5" max="5" width="2.7109375" style="104" customWidth="1"/>
    <col min="6" max="6" width="55.7109375" style="65" customWidth="1"/>
    <col min="7" max="7" width="11" style="61" customWidth="1"/>
    <col min="8" max="8" width="11.7109375" style="61" customWidth="1"/>
    <col min="9" max="10" width="9.140625" style="104"/>
    <col min="11" max="16384" width="9.140625" style="61"/>
  </cols>
  <sheetData>
    <row r="1" spans="1:10" s="99" customFormat="1" ht="38.25" thickBot="1" x14ac:dyDescent="0.3">
      <c r="C1" s="100" t="s">
        <v>73</v>
      </c>
      <c r="D1" s="101" t="s">
        <v>76</v>
      </c>
      <c r="F1" s="102"/>
      <c r="G1" s="100" t="s">
        <v>73</v>
      </c>
      <c r="H1" s="101" t="s">
        <v>76</v>
      </c>
    </row>
    <row r="2" spans="1:10" s="62" customFormat="1" x14ac:dyDescent="0.3">
      <c r="A2" s="103"/>
      <c r="B2" s="66" t="s">
        <v>29</v>
      </c>
      <c r="C2" s="67"/>
      <c r="D2" s="68"/>
      <c r="E2" s="103"/>
      <c r="F2" s="66" t="s">
        <v>51</v>
      </c>
      <c r="G2" s="67"/>
      <c r="H2" s="68"/>
      <c r="I2" s="103"/>
      <c r="J2" s="103"/>
    </row>
    <row r="3" spans="1:10" s="62" customFormat="1" x14ac:dyDescent="0.3">
      <c r="A3" s="103"/>
      <c r="B3" s="69" t="s">
        <v>30</v>
      </c>
      <c r="C3" s="70"/>
      <c r="D3" s="71">
        <f>SUM(D4:D14)</f>
        <v>1467.7648000000002</v>
      </c>
      <c r="E3" s="103"/>
      <c r="F3" s="84" t="s">
        <v>52</v>
      </c>
      <c r="G3" s="85"/>
      <c r="H3" s="86"/>
      <c r="I3" s="103"/>
      <c r="J3" s="103"/>
    </row>
    <row r="4" spans="1:10" x14ac:dyDescent="0.3">
      <c r="B4" s="72" t="s">
        <v>31</v>
      </c>
      <c r="C4" s="73" t="s">
        <v>69</v>
      </c>
      <c r="D4" s="74">
        <v>1108.1085</v>
      </c>
      <c r="F4" s="87" t="s">
        <v>3</v>
      </c>
      <c r="G4" s="85">
        <v>16</v>
      </c>
      <c r="H4" s="86">
        <v>27.198600000000003</v>
      </c>
    </row>
    <row r="5" spans="1:10" x14ac:dyDescent="0.3">
      <c r="B5" s="72" t="s">
        <v>32</v>
      </c>
      <c r="C5" s="73" t="s">
        <v>70</v>
      </c>
      <c r="D5" s="74">
        <v>166.59110000000001</v>
      </c>
      <c r="F5" s="87" t="s">
        <v>53</v>
      </c>
      <c r="G5" s="85">
        <v>17</v>
      </c>
      <c r="H5" s="86">
        <v>1246.5985000000001</v>
      </c>
    </row>
    <row r="6" spans="1:10" x14ac:dyDescent="0.3">
      <c r="B6" s="72" t="s">
        <v>33</v>
      </c>
      <c r="C6" s="73"/>
      <c r="D6" s="74" t="s">
        <v>74</v>
      </c>
      <c r="F6" s="88" t="s">
        <v>54</v>
      </c>
      <c r="G6" s="89"/>
      <c r="H6" s="90">
        <f>SUM(H4,H5)</f>
        <v>1273.7971</v>
      </c>
    </row>
    <row r="7" spans="1:10" x14ac:dyDescent="0.3">
      <c r="B7" s="72" t="s">
        <v>34</v>
      </c>
      <c r="C7" s="73" t="s">
        <v>71</v>
      </c>
      <c r="D7" s="74" t="s">
        <v>74</v>
      </c>
      <c r="F7" s="91" t="s">
        <v>55</v>
      </c>
      <c r="G7" s="92"/>
      <c r="H7" s="93"/>
    </row>
    <row r="8" spans="1:10" x14ac:dyDescent="0.3">
      <c r="B8" s="72" t="s">
        <v>35</v>
      </c>
      <c r="C8" s="73"/>
      <c r="D8" s="74"/>
      <c r="F8" s="94" t="s">
        <v>56</v>
      </c>
      <c r="G8" s="95"/>
      <c r="H8" s="96">
        <f>SUM(H9:H13)</f>
        <v>54.302600000000005</v>
      </c>
    </row>
    <row r="9" spans="1:10" x14ac:dyDescent="0.3">
      <c r="B9" s="72" t="s">
        <v>36</v>
      </c>
      <c r="C9" s="73">
        <v>4</v>
      </c>
      <c r="D9" s="74">
        <v>31.157600000000002</v>
      </c>
      <c r="F9" s="97" t="s">
        <v>57</v>
      </c>
      <c r="G9" s="92"/>
      <c r="H9" s="93"/>
    </row>
    <row r="10" spans="1:10" x14ac:dyDescent="0.3">
      <c r="B10" s="72" t="s">
        <v>37</v>
      </c>
      <c r="C10" s="73">
        <v>5</v>
      </c>
      <c r="D10" s="74">
        <v>2.6719999999999997</v>
      </c>
      <c r="F10" s="97" t="s">
        <v>58</v>
      </c>
      <c r="G10" s="92">
        <v>18</v>
      </c>
      <c r="H10" s="93">
        <v>1.1423000000000001</v>
      </c>
    </row>
    <row r="11" spans="1:10" x14ac:dyDescent="0.3">
      <c r="B11" s="72" t="s">
        <v>38</v>
      </c>
      <c r="C11" s="73">
        <v>6</v>
      </c>
      <c r="D11" s="74">
        <v>23.476500000000001</v>
      </c>
      <c r="F11" s="97" t="s">
        <v>59</v>
      </c>
      <c r="G11" s="92">
        <v>19</v>
      </c>
      <c r="H11" s="93">
        <v>25.133200000000002</v>
      </c>
    </row>
    <row r="12" spans="1:10" x14ac:dyDescent="0.3">
      <c r="B12" s="72" t="s">
        <v>39</v>
      </c>
      <c r="C12" s="73">
        <v>20</v>
      </c>
      <c r="D12" s="74" t="s">
        <v>74</v>
      </c>
      <c r="F12" s="97" t="s">
        <v>60</v>
      </c>
      <c r="G12" s="92">
        <v>20</v>
      </c>
      <c r="H12" s="93">
        <v>27.477600000000002</v>
      </c>
    </row>
    <row r="13" spans="1:10" x14ac:dyDescent="0.3">
      <c r="B13" s="72" t="s">
        <v>40</v>
      </c>
      <c r="C13" s="73">
        <v>7</v>
      </c>
      <c r="D13" s="74">
        <v>54.310900000000004</v>
      </c>
      <c r="F13" s="97" t="s">
        <v>61</v>
      </c>
      <c r="G13" s="92">
        <v>21</v>
      </c>
      <c r="H13" s="93">
        <v>0.54949999999999999</v>
      </c>
    </row>
    <row r="14" spans="1:10" x14ac:dyDescent="0.3">
      <c r="B14" s="72" t="s">
        <v>41</v>
      </c>
      <c r="C14" s="73" t="s">
        <v>72</v>
      </c>
      <c r="D14" s="74">
        <v>81.4482</v>
      </c>
      <c r="F14" s="94" t="s">
        <v>62</v>
      </c>
      <c r="G14" s="95"/>
      <c r="H14" s="96">
        <f>SUM(H15:H20)</f>
        <v>995.28689999999995</v>
      </c>
      <c r="I14" s="103"/>
    </row>
    <row r="15" spans="1:10" s="62" customFormat="1" x14ac:dyDescent="0.3">
      <c r="A15" s="103"/>
      <c r="B15" s="75" t="s">
        <v>42</v>
      </c>
      <c r="C15" s="76"/>
      <c r="D15" s="77">
        <f>SUM(D16:D24)</f>
        <v>855.62180000000012</v>
      </c>
      <c r="E15" s="103"/>
      <c r="F15" s="97" t="s">
        <v>57</v>
      </c>
      <c r="G15" s="92"/>
      <c r="H15" s="93"/>
      <c r="I15" s="103"/>
      <c r="J15" s="103"/>
    </row>
    <row r="16" spans="1:10" x14ac:dyDescent="0.3">
      <c r="B16" s="78" t="s">
        <v>43</v>
      </c>
      <c r="C16" s="79">
        <v>8</v>
      </c>
      <c r="D16" s="80">
        <v>292.55099999999999</v>
      </c>
      <c r="F16" s="97" t="s">
        <v>63</v>
      </c>
      <c r="G16" s="92">
        <v>22</v>
      </c>
      <c r="H16" s="93">
        <v>601.2047</v>
      </c>
    </row>
    <row r="17" spans="1:10" x14ac:dyDescent="0.3">
      <c r="B17" s="78" t="s">
        <v>35</v>
      </c>
      <c r="C17" s="79"/>
      <c r="D17" s="80"/>
      <c r="F17" s="97" t="s">
        <v>64</v>
      </c>
      <c r="G17" s="92">
        <v>23</v>
      </c>
      <c r="H17" s="93">
        <v>128.1797</v>
      </c>
    </row>
    <row r="18" spans="1:10" x14ac:dyDescent="0.3">
      <c r="B18" s="78" t="s">
        <v>36</v>
      </c>
      <c r="C18" s="79">
        <v>9</v>
      </c>
      <c r="D18" s="80" t="s">
        <v>74</v>
      </c>
      <c r="F18" s="97" t="s">
        <v>65</v>
      </c>
      <c r="G18" s="92">
        <v>24</v>
      </c>
      <c r="H18" s="93">
        <v>135.86969999999999</v>
      </c>
    </row>
    <row r="19" spans="1:10" x14ac:dyDescent="0.3">
      <c r="B19" s="78" t="s">
        <v>44</v>
      </c>
      <c r="C19" s="79">
        <v>10</v>
      </c>
      <c r="D19" s="80">
        <v>129.89620000000002</v>
      </c>
      <c r="F19" s="97" t="s">
        <v>59</v>
      </c>
      <c r="G19" s="92">
        <v>25</v>
      </c>
      <c r="H19" s="93">
        <v>56.4221</v>
      </c>
    </row>
    <row r="20" spans="1:10" x14ac:dyDescent="0.3">
      <c r="B20" s="78" t="s">
        <v>45</v>
      </c>
      <c r="C20" s="79">
        <v>11</v>
      </c>
      <c r="D20" s="80">
        <v>198.56439999999998</v>
      </c>
      <c r="F20" s="97" t="s">
        <v>66</v>
      </c>
      <c r="G20" s="98" t="s">
        <v>75</v>
      </c>
      <c r="H20" s="93">
        <v>73.610699999999994</v>
      </c>
    </row>
    <row r="21" spans="1:10" x14ac:dyDescent="0.3">
      <c r="B21" s="78" t="s">
        <v>46</v>
      </c>
      <c r="C21" s="79">
        <v>12</v>
      </c>
      <c r="D21" s="80">
        <v>95.74</v>
      </c>
      <c r="F21" s="88" t="s">
        <v>67</v>
      </c>
      <c r="G21" s="89"/>
      <c r="H21" s="90">
        <f>H8+H14</f>
        <v>1049.5895</v>
      </c>
    </row>
    <row r="22" spans="1:10" ht="19.5" thickBot="1" x14ac:dyDescent="0.35">
      <c r="B22" s="78" t="s">
        <v>47</v>
      </c>
      <c r="C22" s="79">
        <v>13</v>
      </c>
      <c r="D22" s="80">
        <v>62.953599999999994</v>
      </c>
      <c r="F22" s="81" t="s">
        <v>68</v>
      </c>
      <c r="G22" s="82"/>
      <c r="H22" s="83">
        <f>H21+H6</f>
        <v>2323.3865999999998</v>
      </c>
    </row>
    <row r="23" spans="1:10" x14ac:dyDescent="0.3">
      <c r="B23" s="78" t="s">
        <v>48</v>
      </c>
      <c r="C23" s="79">
        <v>14</v>
      </c>
      <c r="D23" s="80">
        <v>6.4565999999999999</v>
      </c>
      <c r="F23" s="105"/>
      <c r="G23" s="104"/>
      <c r="H23" s="104"/>
    </row>
    <row r="24" spans="1:10" ht="37.5" x14ac:dyDescent="0.3">
      <c r="B24" s="78" t="s">
        <v>49</v>
      </c>
      <c r="C24" s="79">
        <v>15</v>
      </c>
      <c r="D24" s="80">
        <v>69.459999999999994</v>
      </c>
      <c r="F24" s="111" t="s">
        <v>77</v>
      </c>
      <c r="G24" s="112">
        <f>D15-H14</f>
        <v>-139.66509999999982</v>
      </c>
      <c r="H24" s="110"/>
    </row>
    <row r="25" spans="1:10" s="62" customFormat="1" ht="38.25" thickBot="1" x14ac:dyDescent="0.35">
      <c r="A25" s="103"/>
      <c r="B25" s="81" t="s">
        <v>50</v>
      </c>
      <c r="C25" s="82"/>
      <c r="D25" s="83">
        <f>D3+D15</f>
        <v>2323.3866000000003</v>
      </c>
      <c r="E25" s="103"/>
      <c r="F25" s="111" t="s">
        <v>78</v>
      </c>
      <c r="G25" s="113">
        <f>H6/'Data From Screener'!L21</f>
        <v>46.833249288453224</v>
      </c>
      <c r="H25" s="109"/>
      <c r="I25" s="103"/>
      <c r="J25" s="103"/>
    </row>
    <row r="26" spans="1:10" s="103" customFormat="1" x14ac:dyDescent="0.3">
      <c r="F26" s="105"/>
    </row>
    <row r="27" spans="1:10" s="103" customFormat="1" x14ac:dyDescent="0.3">
      <c r="F27" s="105"/>
    </row>
    <row r="28" spans="1:10" s="104" customFormat="1" x14ac:dyDescent="0.3">
      <c r="C28" s="106"/>
      <c r="D28" s="107"/>
      <c r="F28" s="105"/>
    </row>
    <row r="29" spans="1:10" s="104" customFormat="1" x14ac:dyDescent="0.3">
      <c r="C29" s="106"/>
      <c r="D29" s="107"/>
      <c r="F29" s="105"/>
    </row>
    <row r="30" spans="1:10" s="62" customFormat="1" x14ac:dyDescent="0.3">
      <c r="A30" s="103"/>
      <c r="E30" s="108"/>
      <c r="F30" s="65"/>
      <c r="I30" s="103"/>
      <c r="J30" s="103"/>
    </row>
    <row r="31" spans="1:10" s="62" customFormat="1" x14ac:dyDescent="0.3">
      <c r="A31" s="103"/>
      <c r="E31" s="103"/>
      <c r="F31" s="65"/>
      <c r="I31" s="103"/>
      <c r="J31" s="103"/>
    </row>
    <row r="32" spans="1:10" s="62" customFormat="1" x14ac:dyDescent="0.3">
      <c r="A32" s="103"/>
      <c r="E32" s="103"/>
      <c r="F32" s="65"/>
      <c r="I32" s="103"/>
      <c r="J32" s="103"/>
    </row>
    <row r="38" spans="1:10" s="62" customFormat="1" x14ac:dyDescent="0.3">
      <c r="A38" s="103"/>
      <c r="E38" s="103"/>
      <c r="F38" s="65"/>
      <c r="I38" s="103"/>
      <c r="J38" s="103"/>
    </row>
    <row r="45" spans="1:10" s="62" customFormat="1" x14ac:dyDescent="0.3">
      <c r="A45" s="103"/>
      <c r="E45" s="103"/>
      <c r="F45" s="65"/>
      <c r="I45" s="103"/>
      <c r="J45" s="103"/>
    </row>
    <row r="46" spans="1:10" s="62" customFormat="1" x14ac:dyDescent="0.3">
      <c r="A46" s="103"/>
      <c r="E46" s="103"/>
      <c r="F46" s="65"/>
      <c r="I46" s="103"/>
      <c r="J46" s="10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80" zoomScaleNormal="80" workbookViewId="0">
      <pane xSplit="1" ySplit="1" topLeftCell="B2" activePane="bottomRight" state="frozen"/>
      <selection activeCell="B27" sqref="B27"/>
      <selection pane="topRight" activeCell="B27" sqref="B27"/>
      <selection pane="bottomLeft" activeCell="B27" sqref="B27"/>
      <selection pane="bottomRight" activeCell="G27" sqref="G27"/>
    </sheetView>
  </sheetViews>
  <sheetFormatPr defaultRowHeight="15" x14ac:dyDescent="0.25"/>
  <cols>
    <col min="1" max="1" width="27.7109375" style="115" bestFit="1" customWidth="1"/>
    <col min="2" max="3" width="13.5703125" style="115" customWidth="1"/>
    <col min="4" max="5" width="13.5703125" style="115" bestFit="1" customWidth="1"/>
    <col min="6" max="10" width="13.5703125" style="115" customWidth="1"/>
    <col min="11" max="11" width="15.85546875" style="115" customWidth="1"/>
    <col min="12" max="12" width="49.42578125" style="115" bestFit="1" customWidth="1"/>
    <col min="13" max="13" width="15" style="115" bestFit="1" customWidth="1"/>
    <col min="14" max="14" width="10.85546875" style="115" bestFit="1" customWidth="1"/>
    <col min="15" max="16384" width="9.140625" style="115"/>
  </cols>
  <sheetData>
    <row r="1" spans="1:11" x14ac:dyDescent="0.25">
      <c r="A1" s="114" t="s">
        <v>0</v>
      </c>
    </row>
    <row r="2" spans="1:11" s="118" customFormat="1" x14ac:dyDescent="0.25">
      <c r="A2" s="116" t="s">
        <v>2</v>
      </c>
      <c r="B2" s="117">
        <v>39538</v>
      </c>
      <c r="C2" s="117">
        <v>39903</v>
      </c>
      <c r="D2" s="117">
        <v>40268</v>
      </c>
      <c r="E2" s="117">
        <v>40633</v>
      </c>
      <c r="F2" s="117">
        <v>40999</v>
      </c>
      <c r="G2" s="117">
        <v>41364</v>
      </c>
      <c r="H2" s="117">
        <v>41729</v>
      </c>
      <c r="I2" s="117">
        <v>42094</v>
      </c>
      <c r="J2" s="117">
        <v>42460</v>
      </c>
      <c r="K2" s="117">
        <v>42825</v>
      </c>
    </row>
    <row r="3" spans="1:11" x14ac:dyDescent="0.25">
      <c r="A3" s="119" t="s">
        <v>3</v>
      </c>
      <c r="B3">
        <v>13.6</v>
      </c>
      <c r="C3">
        <v>13.6</v>
      </c>
      <c r="D3" s="120">
        <v>13.6</v>
      </c>
      <c r="E3" s="120">
        <v>13.6</v>
      </c>
      <c r="F3" s="120">
        <v>13.6</v>
      </c>
      <c r="G3" s="120">
        <v>13.6</v>
      </c>
      <c r="H3" s="120">
        <v>13.6</v>
      </c>
      <c r="I3" s="121">
        <v>13.6</v>
      </c>
      <c r="J3" s="121">
        <v>27.2</v>
      </c>
      <c r="K3" s="121">
        <v>27.2</v>
      </c>
    </row>
    <row r="4" spans="1:11" x14ac:dyDescent="0.25">
      <c r="A4" s="119" t="s">
        <v>4</v>
      </c>
      <c r="B4">
        <v>148.61000000000001</v>
      </c>
      <c r="C4">
        <v>202.7</v>
      </c>
      <c r="D4" s="120">
        <v>312.51</v>
      </c>
      <c r="E4" s="120">
        <v>370.45</v>
      </c>
      <c r="F4" s="120">
        <v>421.79</v>
      </c>
      <c r="G4" s="120">
        <v>475.99</v>
      </c>
      <c r="H4" s="122">
        <v>586.28</v>
      </c>
      <c r="I4" s="123">
        <v>756.72</v>
      </c>
      <c r="J4" s="123">
        <v>1003.84</v>
      </c>
      <c r="K4" s="123">
        <v>1246.5999999999999</v>
      </c>
    </row>
    <row r="5" spans="1:11" x14ac:dyDescent="0.25">
      <c r="A5" s="119" t="s">
        <v>79</v>
      </c>
      <c r="B5">
        <v>4.6900000000000004</v>
      </c>
      <c r="C5">
        <v>4.6900000000000004</v>
      </c>
      <c r="D5">
        <v>4.59</v>
      </c>
      <c r="E5">
        <v>0.05</v>
      </c>
      <c r="F5">
        <v>0.05</v>
      </c>
    </row>
    <row r="6" spans="1:11" x14ac:dyDescent="0.25">
      <c r="A6" s="119" t="s">
        <v>6</v>
      </c>
      <c r="B6">
        <v>549.53</v>
      </c>
      <c r="C6">
        <v>568.73</v>
      </c>
      <c r="D6" s="120">
        <v>570.77</v>
      </c>
      <c r="E6" s="120">
        <v>667.84</v>
      </c>
      <c r="F6" s="120">
        <v>711.3</v>
      </c>
      <c r="G6" s="120">
        <v>835.31</v>
      </c>
      <c r="H6" s="122">
        <v>918.37</v>
      </c>
      <c r="I6" s="123">
        <v>962.54</v>
      </c>
      <c r="J6" s="123">
        <v>1007.96</v>
      </c>
      <c r="K6" s="123">
        <v>1085.08</v>
      </c>
    </row>
    <row r="7" spans="1:11" s="114" customFormat="1" x14ac:dyDescent="0.25">
      <c r="A7" s="114" t="s">
        <v>7</v>
      </c>
      <c r="B7">
        <v>716.43</v>
      </c>
      <c r="C7">
        <v>789.72</v>
      </c>
      <c r="D7" s="120">
        <v>901.47</v>
      </c>
      <c r="E7" s="120">
        <v>1051.94</v>
      </c>
      <c r="F7" s="120">
        <v>1146.74</v>
      </c>
      <c r="G7" s="120">
        <v>1324.9</v>
      </c>
      <c r="H7" s="122">
        <v>1518.25</v>
      </c>
      <c r="I7" s="123">
        <v>1732.86</v>
      </c>
      <c r="J7" s="123">
        <v>2039</v>
      </c>
      <c r="K7" s="123">
        <v>2358.88</v>
      </c>
    </row>
    <row r="8" spans="1:11" x14ac:dyDescent="0.25">
      <c r="A8" s="119" t="s">
        <v>8</v>
      </c>
      <c r="B8">
        <v>191.4</v>
      </c>
      <c r="C8">
        <v>173.93</v>
      </c>
      <c r="D8" s="120">
        <v>246.95</v>
      </c>
      <c r="E8" s="120">
        <v>255.05</v>
      </c>
      <c r="F8" s="120">
        <v>254.42</v>
      </c>
      <c r="G8" s="120">
        <v>280.66000000000003</v>
      </c>
      <c r="H8" s="122">
        <v>555.91</v>
      </c>
      <c r="I8" s="123">
        <v>781.58</v>
      </c>
      <c r="J8" s="123">
        <v>1008.14</v>
      </c>
      <c r="K8" s="123">
        <v>1108.1099999999999</v>
      </c>
    </row>
    <row r="9" spans="1:11" x14ac:dyDescent="0.25">
      <c r="A9" s="119" t="s">
        <v>9</v>
      </c>
      <c r="B9">
        <v>7.59</v>
      </c>
      <c r="C9">
        <v>4.67</v>
      </c>
      <c r="D9">
        <v>6.19</v>
      </c>
      <c r="E9">
        <v>8.2100000000000009</v>
      </c>
      <c r="F9">
        <v>69.38</v>
      </c>
      <c r="G9">
        <v>101.96</v>
      </c>
      <c r="H9">
        <v>141.51</v>
      </c>
      <c r="I9">
        <v>141.18</v>
      </c>
      <c r="J9">
        <v>78.37</v>
      </c>
      <c r="K9">
        <v>166.59</v>
      </c>
    </row>
    <row r="10" spans="1:11" x14ac:dyDescent="0.25">
      <c r="A10" s="119" t="s">
        <v>80</v>
      </c>
      <c r="B10">
        <v>72.59</v>
      </c>
      <c r="C10">
        <v>38.33</v>
      </c>
      <c r="D10" s="120">
        <v>21</v>
      </c>
      <c r="E10">
        <v>38.74</v>
      </c>
      <c r="F10" s="120">
        <v>47.12</v>
      </c>
      <c r="G10" s="120">
        <v>47.12</v>
      </c>
      <c r="H10">
        <v>37.130000000000003</v>
      </c>
      <c r="I10">
        <v>37.130000000000003</v>
      </c>
      <c r="J10">
        <v>31.16</v>
      </c>
      <c r="K10">
        <v>31.16</v>
      </c>
    </row>
    <row r="11" spans="1:11" x14ac:dyDescent="0.25">
      <c r="A11" s="119" t="s">
        <v>11</v>
      </c>
      <c r="B11">
        <v>444.85</v>
      </c>
      <c r="C11">
        <v>572.79</v>
      </c>
      <c r="D11" s="120">
        <v>627.33000000000004</v>
      </c>
      <c r="E11" s="120">
        <v>749.94</v>
      </c>
      <c r="F11" s="120">
        <v>775.82</v>
      </c>
      <c r="G11" s="120">
        <v>895.16</v>
      </c>
      <c r="H11" s="122">
        <v>783.7</v>
      </c>
      <c r="I11" s="123">
        <v>772.97</v>
      </c>
      <c r="J11" s="123">
        <v>921.33</v>
      </c>
      <c r="K11" s="123">
        <v>1053.02</v>
      </c>
    </row>
    <row r="12" spans="1:11" s="114" customFormat="1" x14ac:dyDescent="0.25">
      <c r="A12" s="114" t="s">
        <v>7</v>
      </c>
      <c r="B12">
        <v>716.43</v>
      </c>
      <c r="C12">
        <v>789.72</v>
      </c>
      <c r="D12" s="120">
        <v>901.47</v>
      </c>
      <c r="E12" s="120">
        <v>1051.94</v>
      </c>
      <c r="F12" s="120">
        <v>1146.74</v>
      </c>
      <c r="G12" s="120">
        <v>1324.9</v>
      </c>
      <c r="H12" s="122">
        <v>1518.25</v>
      </c>
      <c r="I12" s="123">
        <v>1732.86</v>
      </c>
      <c r="J12" s="123">
        <v>2039</v>
      </c>
      <c r="K12" s="123">
        <v>2358.88</v>
      </c>
    </row>
    <row r="13" spans="1:11" s="119" customFormat="1" x14ac:dyDescent="0.25">
      <c r="A13" s="119" t="s">
        <v>81</v>
      </c>
      <c r="B13">
        <v>9.19</v>
      </c>
      <c r="C13">
        <v>11.14</v>
      </c>
      <c r="D13">
        <v>9.77</v>
      </c>
      <c r="E13">
        <v>75.3</v>
      </c>
      <c r="F13">
        <v>87.27</v>
      </c>
      <c r="G13">
        <v>81.209999999999994</v>
      </c>
      <c r="H13">
        <v>54.73</v>
      </c>
      <c r="I13">
        <v>69.64</v>
      </c>
      <c r="J13">
        <v>101.54</v>
      </c>
      <c r="K13">
        <v>129.9</v>
      </c>
    </row>
    <row r="14" spans="1:11" x14ac:dyDescent="0.25">
      <c r="A14" s="119" t="s">
        <v>82</v>
      </c>
      <c r="B14">
        <v>75.64</v>
      </c>
      <c r="C14">
        <v>82.42</v>
      </c>
      <c r="D14">
        <v>110.55</v>
      </c>
      <c r="E14">
        <v>153.69999999999999</v>
      </c>
      <c r="F14">
        <v>217.68</v>
      </c>
      <c r="G14">
        <v>185.3</v>
      </c>
      <c r="H14">
        <v>225.74</v>
      </c>
      <c r="I14">
        <v>252.23</v>
      </c>
      <c r="J14">
        <v>291.52999999999997</v>
      </c>
      <c r="K14">
        <v>292.55</v>
      </c>
    </row>
    <row r="15" spans="1:11" x14ac:dyDescent="0.25">
      <c r="A15" s="115" t="s">
        <v>83</v>
      </c>
      <c r="B15">
        <v>144.26</v>
      </c>
      <c r="C15">
        <v>251.14</v>
      </c>
      <c r="D15" s="120">
        <v>347.58</v>
      </c>
      <c r="E15" s="120">
        <v>395.15</v>
      </c>
      <c r="F15" s="120">
        <v>309.8</v>
      </c>
      <c r="G15" s="120">
        <v>428.8</v>
      </c>
      <c r="H15" s="122">
        <v>285.38</v>
      </c>
      <c r="I15" s="123">
        <v>254.45</v>
      </c>
      <c r="J15" s="123">
        <v>288.66000000000003</v>
      </c>
      <c r="K15" s="123">
        <v>294.3</v>
      </c>
    </row>
    <row r="16" spans="1:11" x14ac:dyDescent="0.25">
      <c r="A16" s="115" t="s">
        <v>14</v>
      </c>
      <c r="B16">
        <v>135992817</v>
      </c>
      <c r="C16">
        <v>135992817</v>
      </c>
      <c r="D16">
        <v>135992817</v>
      </c>
      <c r="E16">
        <v>135992817</v>
      </c>
      <c r="F16" s="120">
        <v>135992817</v>
      </c>
      <c r="G16" s="120">
        <v>135992817</v>
      </c>
      <c r="H16" s="122">
        <v>135992817</v>
      </c>
      <c r="I16" s="124">
        <v>135992817</v>
      </c>
      <c r="J16" s="124">
        <v>271985634</v>
      </c>
      <c r="K16" s="123">
        <v>271985634</v>
      </c>
    </row>
    <row r="17" spans="1:11" x14ac:dyDescent="0.25">
      <c r="A17" s="115" t="s">
        <v>84</v>
      </c>
      <c r="J17">
        <v>135992817</v>
      </c>
      <c r="K17">
        <v>135992817</v>
      </c>
    </row>
    <row r="18" spans="1:11" x14ac:dyDescent="0.25">
      <c r="A18" s="115" t="s">
        <v>15</v>
      </c>
      <c r="B18">
        <v>1</v>
      </c>
      <c r="C18">
        <v>1</v>
      </c>
      <c r="D18">
        <v>1</v>
      </c>
      <c r="E18">
        <v>1</v>
      </c>
      <c r="F18" s="120">
        <v>1</v>
      </c>
      <c r="G18" s="120">
        <v>1</v>
      </c>
      <c r="H18" s="120">
        <v>1</v>
      </c>
      <c r="I18">
        <v>1</v>
      </c>
      <c r="J18">
        <v>1</v>
      </c>
      <c r="K18" s="121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showGridLines="0" tabSelected="1" topLeftCell="A4" zoomScaleNormal="100" zoomScaleSheetLayoutView="100" workbookViewId="0">
      <selection activeCell="A26" sqref="A26:M26"/>
    </sheetView>
  </sheetViews>
  <sheetFormatPr defaultColWidth="10.28515625" defaultRowHeight="15.75" x14ac:dyDescent="0.25"/>
  <cols>
    <col min="1" max="1" width="38.140625" style="131" customWidth="1"/>
    <col min="2" max="2" width="23.5703125" style="195" customWidth="1"/>
    <col min="3" max="7" width="9.140625" style="131" bestFit="1" customWidth="1"/>
    <col min="8" max="8" width="10" style="131" bestFit="1" customWidth="1"/>
    <col min="9" max="9" width="11.5703125" style="131" bestFit="1" customWidth="1"/>
    <col min="10" max="12" width="9.140625" style="131" bestFit="1" customWidth="1"/>
    <col min="13" max="13" width="31.7109375" style="189" customWidth="1"/>
    <col min="14" max="16381" width="10.28515625" style="131" customWidth="1"/>
    <col min="16382" max="16382" width="3.28515625" style="131" customWidth="1"/>
    <col min="16383" max="16384" width="3.42578125" style="131" customWidth="1"/>
  </cols>
  <sheetData>
    <row r="1" spans="1:13" ht="16.5" hidden="1" thickBot="1" x14ac:dyDescent="0.3">
      <c r="A1" s="125" t="s">
        <v>85</v>
      </c>
      <c r="B1" s="126" t="e">
        <f>Data!#REF!</f>
        <v>#REF!</v>
      </c>
      <c r="C1" s="125" t="s">
        <v>86</v>
      </c>
      <c r="D1" s="127" t="e">
        <f>Data!#REF!</f>
        <v>#REF!</v>
      </c>
      <c r="E1" s="128" t="s">
        <v>87</v>
      </c>
      <c r="F1" s="129"/>
      <c r="G1" s="129"/>
      <c r="H1" s="129"/>
      <c r="I1" s="129"/>
      <c r="J1" s="129"/>
      <c r="K1" s="129"/>
      <c r="L1" s="129"/>
      <c r="M1" s="130"/>
    </row>
    <row r="2" spans="1:13" ht="16.5" hidden="1" thickBot="1" x14ac:dyDescent="0.3">
      <c r="A2" s="125" t="s">
        <v>88</v>
      </c>
      <c r="B2" s="127" t="e">
        <f>Data!#REF!</f>
        <v>#REF!</v>
      </c>
      <c r="C2" s="125" t="s">
        <v>89</v>
      </c>
      <c r="D2" s="127" t="e">
        <f>Data!#REF!</f>
        <v>#REF!</v>
      </c>
      <c r="E2" s="132"/>
      <c r="F2" s="133"/>
      <c r="G2" s="133"/>
      <c r="H2" s="133"/>
      <c r="I2" s="133"/>
      <c r="J2" s="133"/>
      <c r="K2" s="133"/>
      <c r="L2" s="133"/>
      <c r="M2" s="134"/>
    </row>
    <row r="3" spans="1:13" ht="16.5" hidden="1" thickBo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r="4" spans="1:13" s="140" customFormat="1" ht="17.25" thickTop="1" thickBot="1" x14ac:dyDescent="0.3">
      <c r="A4" s="137" t="s">
        <v>90</v>
      </c>
      <c r="B4" s="138"/>
      <c r="C4" s="138">
        <f>Data!B2</f>
        <v>39538</v>
      </c>
      <c r="D4" s="138">
        <f>Data!C2</f>
        <v>39903</v>
      </c>
      <c r="E4" s="138">
        <f>Data!D2</f>
        <v>40268</v>
      </c>
      <c r="F4" s="138">
        <f>Data!E2</f>
        <v>40633</v>
      </c>
      <c r="G4" s="138">
        <f>Data!F2</f>
        <v>40999</v>
      </c>
      <c r="H4" s="138">
        <f>Data!G2</f>
        <v>41364</v>
      </c>
      <c r="I4" s="138">
        <f>Data!H2</f>
        <v>41729</v>
      </c>
      <c r="J4" s="138">
        <f>Data!I2</f>
        <v>42094</v>
      </c>
      <c r="K4" s="138">
        <f>Data!J2</f>
        <v>42460</v>
      </c>
      <c r="L4" s="138">
        <f>Data!K2</f>
        <v>42825</v>
      </c>
      <c r="M4" s="139" t="s">
        <v>91</v>
      </c>
    </row>
    <row r="5" spans="1:13" s="140" customFormat="1" ht="17.25" thickTop="1" thickBot="1" x14ac:dyDescent="0.3">
      <c r="A5" s="141" t="s">
        <v>92</v>
      </c>
      <c r="B5" s="142"/>
      <c r="C5" s="143">
        <f>Data!B12</f>
        <v>716.43</v>
      </c>
      <c r="D5" s="143">
        <f>Data!C12</f>
        <v>789.72</v>
      </c>
      <c r="E5" s="143">
        <f>Data!D12</f>
        <v>901.47</v>
      </c>
      <c r="F5" s="143">
        <f>Data!E12</f>
        <v>1051.94</v>
      </c>
      <c r="G5" s="143">
        <f>Data!F12</f>
        <v>1146.74</v>
      </c>
      <c r="H5" s="143">
        <f>Data!G12</f>
        <v>1324.9</v>
      </c>
      <c r="I5" s="143">
        <f>Data!H12</f>
        <v>1518.25</v>
      </c>
      <c r="J5" s="143">
        <f>Data!I12</f>
        <v>1732.86</v>
      </c>
      <c r="K5" s="143">
        <f>Data!J12</f>
        <v>2039</v>
      </c>
      <c r="L5" s="143">
        <f>Data!K12</f>
        <v>2358.88</v>
      </c>
      <c r="M5" s="144"/>
    </row>
    <row r="6" spans="1:13" s="140" customFormat="1" ht="32.25" thickTop="1" x14ac:dyDescent="0.25">
      <c r="A6" s="146" t="s">
        <v>93</v>
      </c>
      <c r="B6" s="147"/>
      <c r="C6" s="148">
        <f>Data!B10+Data!B15</f>
        <v>216.85</v>
      </c>
      <c r="D6" s="148">
        <f>Data!C10+Data!C15</f>
        <v>289.46999999999997</v>
      </c>
      <c r="E6" s="148">
        <f>Data!D10+Data!D15</f>
        <v>368.58</v>
      </c>
      <c r="F6" s="148">
        <f>Data!E10+Data!E15</f>
        <v>433.89</v>
      </c>
      <c r="G6" s="148">
        <f>Data!F10+Data!F15</f>
        <v>356.92</v>
      </c>
      <c r="H6" s="148">
        <f>Data!G10+Data!G15</f>
        <v>475.92</v>
      </c>
      <c r="I6" s="148">
        <f>Data!H10+Data!H15</f>
        <v>322.51</v>
      </c>
      <c r="J6" s="148">
        <f>Data!I10+Data!I15</f>
        <v>291.58</v>
      </c>
      <c r="K6" s="148">
        <f>Data!J10+Data!J15</f>
        <v>319.82000000000005</v>
      </c>
      <c r="L6" s="148">
        <f>Data!K10+Data!K15</f>
        <v>325.46000000000004</v>
      </c>
      <c r="M6" s="149"/>
    </row>
    <row r="7" spans="1:13" customFormat="1" x14ac:dyDescent="0.25">
      <c r="A7" s="150" t="s">
        <v>94</v>
      </c>
      <c r="B7" s="151"/>
      <c r="C7" s="152">
        <f>C5-C6</f>
        <v>499.57999999999993</v>
      </c>
      <c r="D7" s="152">
        <f t="shared" ref="D7:L7" si="0">D5-D6</f>
        <v>500.25000000000006</v>
      </c>
      <c r="E7" s="152">
        <f t="shared" si="0"/>
        <v>532.8900000000001</v>
      </c>
      <c r="F7" s="152">
        <f t="shared" si="0"/>
        <v>618.05000000000007</v>
      </c>
      <c r="G7" s="152">
        <f t="shared" si="0"/>
        <v>789.81999999999994</v>
      </c>
      <c r="H7" s="152">
        <f t="shared" si="0"/>
        <v>848.98</v>
      </c>
      <c r="I7" s="152">
        <f t="shared" si="0"/>
        <v>1195.74</v>
      </c>
      <c r="J7" s="152">
        <f t="shared" si="0"/>
        <v>1441.28</v>
      </c>
      <c r="K7" s="152">
        <f t="shared" si="0"/>
        <v>1719.1799999999998</v>
      </c>
      <c r="L7" s="152">
        <f t="shared" si="0"/>
        <v>2033.42</v>
      </c>
      <c r="M7" s="153"/>
    </row>
    <row r="8" spans="1:13" customFormat="1" x14ac:dyDescent="0.25">
      <c r="A8" s="154" t="s">
        <v>82</v>
      </c>
      <c r="B8" s="155"/>
      <c r="C8" s="156">
        <f>Data!B14</f>
        <v>75.64</v>
      </c>
      <c r="D8" s="156">
        <f>Data!C14</f>
        <v>82.42</v>
      </c>
      <c r="E8" s="156">
        <f>Data!D14</f>
        <v>110.55</v>
      </c>
      <c r="F8" s="156">
        <f>Data!E14</f>
        <v>153.69999999999999</v>
      </c>
      <c r="G8" s="156">
        <f>Data!F14</f>
        <v>217.68</v>
      </c>
      <c r="H8" s="156">
        <f>Data!G14</f>
        <v>185.3</v>
      </c>
      <c r="I8" s="156">
        <f>Data!H14</f>
        <v>225.74</v>
      </c>
      <c r="J8" s="156">
        <f>Data!I14</f>
        <v>252.23</v>
      </c>
      <c r="K8" s="156">
        <f>Data!J14</f>
        <v>291.52999999999997</v>
      </c>
      <c r="L8" s="156">
        <f>Data!K14</f>
        <v>292.55</v>
      </c>
      <c r="M8" s="157" t="s">
        <v>95</v>
      </c>
    </row>
    <row r="9" spans="1:13" customFormat="1" x14ac:dyDescent="0.25">
      <c r="A9" s="154" t="s">
        <v>81</v>
      </c>
      <c r="B9" s="155"/>
      <c r="C9" s="156">
        <f>Data!B13</f>
        <v>9.19</v>
      </c>
      <c r="D9" s="156">
        <f>Data!C13</f>
        <v>11.14</v>
      </c>
      <c r="E9" s="156">
        <f>Data!D13</f>
        <v>9.77</v>
      </c>
      <c r="F9" s="156">
        <f>Data!E13</f>
        <v>75.3</v>
      </c>
      <c r="G9" s="156">
        <f>Data!F13</f>
        <v>87.27</v>
      </c>
      <c r="H9" s="156">
        <f>Data!G13</f>
        <v>81.209999999999994</v>
      </c>
      <c r="I9" s="156">
        <f>Data!H13</f>
        <v>54.73</v>
      </c>
      <c r="J9" s="156">
        <f>Data!I13</f>
        <v>69.64</v>
      </c>
      <c r="K9" s="156">
        <f>Data!J13</f>
        <v>101.54</v>
      </c>
      <c r="L9" s="156">
        <f>Data!K13</f>
        <v>129.9</v>
      </c>
      <c r="M9" s="157" t="s">
        <v>95</v>
      </c>
    </row>
    <row r="10" spans="1:13" s="145" customFormat="1" ht="3" customHeight="1" x14ac:dyDescent="0.25">
      <c r="A10" s="158"/>
      <c r="B10" s="15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60"/>
    </row>
    <row r="11" spans="1:13" s="140" customFormat="1" ht="16.5" thickBot="1" x14ac:dyDescent="0.3">
      <c r="A11" s="141" t="s">
        <v>96</v>
      </c>
      <c r="B11" s="142"/>
      <c r="C11" s="143">
        <f>Data!B7</f>
        <v>716.43</v>
      </c>
      <c r="D11" s="143">
        <f>Data!C7</f>
        <v>789.72</v>
      </c>
      <c r="E11" s="143">
        <f>Data!D7</f>
        <v>901.47</v>
      </c>
      <c r="F11" s="143">
        <f>Data!E7</f>
        <v>1051.94</v>
      </c>
      <c r="G11" s="143">
        <f>Data!F7</f>
        <v>1146.74</v>
      </c>
      <c r="H11" s="143">
        <f>Data!G7</f>
        <v>1324.9</v>
      </c>
      <c r="I11" s="143">
        <f>Data!H7</f>
        <v>1518.25</v>
      </c>
      <c r="J11" s="143">
        <f>Data!I7</f>
        <v>1732.86</v>
      </c>
      <c r="K11" s="143">
        <f>Data!J7</f>
        <v>2039</v>
      </c>
      <c r="L11" s="143">
        <f>Data!K7</f>
        <v>2358.88</v>
      </c>
      <c r="M11" s="144"/>
    </row>
    <row r="12" spans="1:13" s="140" customFormat="1" ht="16.5" thickTop="1" x14ac:dyDescent="0.25">
      <c r="A12" s="161" t="s">
        <v>97</v>
      </c>
      <c r="B12" s="162"/>
      <c r="C12" s="163">
        <f>C13+C14</f>
        <v>162.21</v>
      </c>
      <c r="D12" s="163">
        <f t="shared" ref="D12:L12" si="1">D13+D14</f>
        <v>216.29999999999998</v>
      </c>
      <c r="E12" s="163">
        <f t="shared" si="1"/>
        <v>326.11</v>
      </c>
      <c r="F12" s="163">
        <f t="shared" si="1"/>
        <v>384.05</v>
      </c>
      <c r="G12" s="163">
        <f t="shared" si="1"/>
        <v>435.39000000000004</v>
      </c>
      <c r="H12" s="163">
        <f t="shared" si="1"/>
        <v>489.59000000000003</v>
      </c>
      <c r="I12" s="163">
        <f t="shared" si="1"/>
        <v>599.88</v>
      </c>
      <c r="J12" s="163">
        <f t="shared" si="1"/>
        <v>770.32</v>
      </c>
      <c r="K12" s="163">
        <f t="shared" si="1"/>
        <v>1031.04</v>
      </c>
      <c r="L12" s="163">
        <f t="shared" si="1"/>
        <v>1273.8</v>
      </c>
      <c r="M12" s="164"/>
    </row>
    <row r="13" spans="1:13" s="140" customFormat="1" x14ac:dyDescent="0.25">
      <c r="A13" s="165" t="s">
        <v>98</v>
      </c>
      <c r="B13" s="166"/>
      <c r="C13" s="167">
        <f>Data!B3</f>
        <v>13.6</v>
      </c>
      <c r="D13" s="167">
        <f>Data!C3</f>
        <v>13.6</v>
      </c>
      <c r="E13" s="167">
        <f>Data!D3</f>
        <v>13.6</v>
      </c>
      <c r="F13" s="167">
        <f>Data!E3</f>
        <v>13.6</v>
      </c>
      <c r="G13" s="167">
        <f>Data!F3</f>
        <v>13.6</v>
      </c>
      <c r="H13" s="167">
        <f>Data!G3</f>
        <v>13.6</v>
      </c>
      <c r="I13" s="167">
        <f>Data!H3</f>
        <v>13.6</v>
      </c>
      <c r="J13" s="167">
        <f>Data!I3</f>
        <v>13.6</v>
      </c>
      <c r="K13" s="167">
        <f>Data!J3</f>
        <v>27.2</v>
      </c>
      <c r="L13" s="167">
        <f>Data!K3</f>
        <v>27.2</v>
      </c>
      <c r="M13" s="168"/>
    </row>
    <row r="14" spans="1:13" s="140" customFormat="1" x14ac:dyDescent="0.25">
      <c r="A14" s="169" t="s">
        <v>99</v>
      </c>
      <c r="B14" s="166"/>
      <c r="C14" s="167">
        <f>Data!B4</f>
        <v>148.61000000000001</v>
      </c>
      <c r="D14" s="167">
        <f>Data!C4</f>
        <v>202.7</v>
      </c>
      <c r="E14" s="167">
        <f>Data!D4</f>
        <v>312.51</v>
      </c>
      <c r="F14" s="167">
        <f>Data!E4</f>
        <v>370.45</v>
      </c>
      <c r="G14" s="167">
        <f>Data!F4</f>
        <v>421.79</v>
      </c>
      <c r="H14" s="167">
        <f>Data!G4</f>
        <v>475.99</v>
      </c>
      <c r="I14" s="167">
        <f>Data!H4</f>
        <v>586.28</v>
      </c>
      <c r="J14" s="167">
        <f>Data!I4</f>
        <v>756.72</v>
      </c>
      <c r="K14" s="167">
        <f>Data!J4</f>
        <v>1003.84</v>
      </c>
      <c r="L14" s="167">
        <f>Data!K4</f>
        <v>1246.5999999999999</v>
      </c>
      <c r="M14" s="168"/>
    </row>
    <row r="15" spans="1:13" s="140" customFormat="1" x14ac:dyDescent="0.25">
      <c r="A15" s="161" t="s">
        <v>100</v>
      </c>
      <c r="B15" s="162"/>
      <c r="C15" s="163">
        <f>Data!B5</f>
        <v>4.6900000000000004</v>
      </c>
      <c r="D15" s="163">
        <f>Data!C5</f>
        <v>4.6900000000000004</v>
      </c>
      <c r="E15" s="163">
        <f>Data!D5</f>
        <v>4.59</v>
      </c>
      <c r="F15" s="163">
        <f>Data!E5</f>
        <v>0.05</v>
      </c>
      <c r="G15" s="163">
        <f>Data!F5</f>
        <v>0.05</v>
      </c>
      <c r="H15" s="163">
        <f>Data!G5</f>
        <v>0</v>
      </c>
      <c r="I15" s="163">
        <f>Data!H5</f>
        <v>0</v>
      </c>
      <c r="J15" s="163">
        <f>Data!I5</f>
        <v>0</v>
      </c>
      <c r="K15" s="163">
        <f>Data!J5</f>
        <v>0</v>
      </c>
      <c r="L15" s="163">
        <f>Data!K5</f>
        <v>0</v>
      </c>
      <c r="M15" s="164"/>
    </row>
    <row r="16" spans="1:13" s="140" customFormat="1" x14ac:dyDescent="0.25">
      <c r="A16" s="170" t="s">
        <v>101</v>
      </c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3"/>
      <c r="M16" s="168"/>
    </row>
    <row r="17" spans="1:13" s="140" customFormat="1" x14ac:dyDescent="0.25">
      <c r="A17" s="170" t="s">
        <v>102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3"/>
      <c r="M17" s="168"/>
    </row>
    <row r="18" spans="1:13" s="140" customFormat="1" x14ac:dyDescent="0.25">
      <c r="A18" s="174" t="s">
        <v>103</v>
      </c>
      <c r="B18" s="175"/>
      <c r="C18" s="176" t="str">
        <f>IF(C23&gt;0,-'[1]Profit &amp; Loss'!B23/C23,"0")</f>
        <v>0</v>
      </c>
      <c r="D18" s="176" t="str">
        <f>IF(D23&gt;0,-'[1]Profit &amp; Loss'!C23/D23,"0")</f>
        <v>0</v>
      </c>
      <c r="E18" s="176" t="str">
        <f>IF(E23&gt;0,-'[1]Profit &amp; Loss'!D23/E23,"0")</f>
        <v>0</v>
      </c>
      <c r="F18" s="176" t="str">
        <f>IF(F23&gt;0,-'[1]Profit &amp; Loss'!E23/F23,"0")</f>
        <v>0</v>
      </c>
      <c r="G18" s="176" t="str">
        <f>IF(G23&gt;0,-'[1]Profit &amp; Loss'!F23/G23,"0")</f>
        <v>0</v>
      </c>
      <c r="H18" s="176" t="str">
        <f>IF(H23&gt;0,-'[1]Profit &amp; Loss'!G23/H23,"0")</f>
        <v>0</v>
      </c>
      <c r="I18" s="176" t="str">
        <f>IF(I23&gt;0,-'[1]Profit &amp; Loss'!H23/I23,"0")</f>
        <v>0</v>
      </c>
      <c r="J18" s="176" t="str">
        <f>IF(J23&gt;0,-'[1]Profit &amp; Loss'!I23/J23,"0")</f>
        <v>0</v>
      </c>
      <c r="K18" s="176" t="str">
        <f>IF(K23&gt;0,-'[1]Profit &amp; Loss'!J23/K23,"0")</f>
        <v>0</v>
      </c>
      <c r="L18" s="176" t="str">
        <f>IF(L23&gt;0,-'[1]Profit &amp; Loss'!K23/L23,"0")</f>
        <v>0</v>
      </c>
      <c r="M18" s="177" t="s">
        <v>104</v>
      </c>
    </row>
    <row r="19" spans="1:13" s="140" customFormat="1" x14ac:dyDescent="0.25">
      <c r="A19" s="174" t="s">
        <v>105</v>
      </c>
      <c r="B19" s="175"/>
      <c r="C19" s="178">
        <f>C11-C12-C15</f>
        <v>549.52999999999986</v>
      </c>
      <c r="D19" s="178">
        <f>D11-D12-D15</f>
        <v>568.73</v>
      </c>
      <c r="E19" s="178">
        <f>E11-E12-E15</f>
        <v>570.77</v>
      </c>
      <c r="F19" s="178">
        <f>F11-F12-F15</f>
        <v>667.84000000000015</v>
      </c>
      <c r="G19" s="178">
        <f>G11-G12-G15</f>
        <v>711.3</v>
      </c>
      <c r="H19" s="178">
        <f>H11-H12-H15</f>
        <v>835.31000000000006</v>
      </c>
      <c r="I19" s="178">
        <f>I11-I12-I15</f>
        <v>918.37</v>
      </c>
      <c r="J19" s="178">
        <f>J11-J12-J15</f>
        <v>962.53999999999985</v>
      </c>
      <c r="K19" s="178">
        <f>K11-K12-K15</f>
        <v>1007.96</v>
      </c>
      <c r="L19" s="178">
        <f>L11-L12-L15</f>
        <v>1085.0800000000002</v>
      </c>
      <c r="M19" s="177"/>
    </row>
    <row r="20" spans="1:13" s="140" customFormat="1" x14ac:dyDescent="0.25">
      <c r="A20" s="180" t="s">
        <v>106</v>
      </c>
      <c r="B20" s="162"/>
      <c r="C20" s="181">
        <v>280.99</v>
      </c>
      <c r="D20" s="181">
        <v>335.89</v>
      </c>
      <c r="E20" s="181">
        <v>370.3</v>
      </c>
      <c r="F20" s="181">
        <v>378.55</v>
      </c>
      <c r="G20" s="181">
        <v>369.01</v>
      </c>
      <c r="H20" s="181">
        <v>466.62</v>
      </c>
      <c r="I20" s="181">
        <v>498</v>
      </c>
      <c r="J20" s="181">
        <v>514.41</v>
      </c>
      <c r="K20" s="181">
        <v>551.94000000000005</v>
      </c>
      <c r="L20" s="181">
        <v>601.20000000000005</v>
      </c>
      <c r="M20" s="164"/>
    </row>
    <row r="21" spans="1:13" s="140" customFormat="1" x14ac:dyDescent="0.25">
      <c r="A21" s="182" t="s">
        <v>13</v>
      </c>
      <c r="B21" s="162"/>
      <c r="C21" s="196">
        <f>C8+C9-C20</f>
        <v>-196.16000000000003</v>
      </c>
      <c r="D21" s="196">
        <f>D8+D9-D20</f>
        <v>-242.32999999999998</v>
      </c>
      <c r="E21" s="196">
        <f>E8+E9-E20</f>
        <v>-249.98000000000002</v>
      </c>
      <c r="F21" s="196">
        <f>F8+F9-F20</f>
        <v>-149.55000000000001</v>
      </c>
      <c r="G21" s="196">
        <f>G8+G9-G20</f>
        <v>-64.06</v>
      </c>
      <c r="H21" s="196">
        <f>H8+H9-H20</f>
        <v>-200.11</v>
      </c>
      <c r="I21" s="196">
        <f>I8+I9-I20</f>
        <v>-217.52999999999997</v>
      </c>
      <c r="J21" s="196">
        <f>J8+J9-J20</f>
        <v>-192.53999999999996</v>
      </c>
      <c r="K21" s="196">
        <f>K8+K9-K20</f>
        <v>-158.87000000000006</v>
      </c>
      <c r="L21" s="196">
        <f>L8+L9-L20</f>
        <v>-178.75</v>
      </c>
      <c r="M21" s="179" t="s">
        <v>107</v>
      </c>
    </row>
    <row r="22" spans="1:13" s="140" customFormat="1" ht="31.5" x14ac:dyDescent="0.25">
      <c r="A22" s="182" t="s">
        <v>108</v>
      </c>
      <c r="B22" s="162"/>
      <c r="C22" s="181">
        <f>C15/C12</f>
        <v>2.8913137291165774E-2</v>
      </c>
      <c r="D22" s="181">
        <f>D15/D12</f>
        <v>2.1682847896440132E-2</v>
      </c>
      <c r="E22" s="181">
        <f>E15/E12</f>
        <v>1.4075005366287448E-2</v>
      </c>
      <c r="F22" s="181">
        <f>F15/F12</f>
        <v>1.3019138133055593E-4</v>
      </c>
      <c r="G22" s="181">
        <f>G15/G12</f>
        <v>1.1483956912193665E-4</v>
      </c>
      <c r="H22" s="181">
        <f>H15/H12</f>
        <v>0</v>
      </c>
      <c r="I22" s="181">
        <f>I15/I12</f>
        <v>0</v>
      </c>
      <c r="J22" s="181">
        <f>J15/J12</f>
        <v>0</v>
      </c>
      <c r="K22" s="181">
        <f>K15/K12</f>
        <v>0</v>
      </c>
      <c r="L22" s="181">
        <f>L15/L12</f>
        <v>0</v>
      </c>
      <c r="M22" s="179" t="s">
        <v>109</v>
      </c>
    </row>
    <row r="23" spans="1:13" s="140" customFormat="1" ht="18.75" x14ac:dyDescent="0.25">
      <c r="A23" s="183" t="s">
        <v>110</v>
      </c>
      <c r="B23" s="175"/>
      <c r="C23" s="184">
        <f>C15-C6</f>
        <v>-212.16</v>
      </c>
      <c r="D23" s="184">
        <f>D15-D6</f>
        <v>-284.77999999999997</v>
      </c>
      <c r="E23" s="184">
        <f>E15-E6</f>
        <v>-363.99</v>
      </c>
      <c r="F23" s="184">
        <f>F15-F6</f>
        <v>-433.84</v>
      </c>
      <c r="G23" s="184">
        <f>G15-G6</f>
        <v>-356.87</v>
      </c>
      <c r="H23" s="184">
        <f>H15-H6</f>
        <v>-475.92</v>
      </c>
      <c r="I23" s="184">
        <f>I15-I6</f>
        <v>-322.51</v>
      </c>
      <c r="J23" s="184">
        <f>J15-J6</f>
        <v>-291.58</v>
      </c>
      <c r="K23" s="184">
        <f>K15-K6</f>
        <v>-319.82000000000005</v>
      </c>
      <c r="L23" s="184">
        <f>L15-L6</f>
        <v>-325.46000000000004</v>
      </c>
      <c r="M23" s="177" t="s">
        <v>111</v>
      </c>
    </row>
    <row r="24" spans="1:13" s="140" customFormat="1" ht="19.5" thickBot="1" x14ac:dyDescent="0.3">
      <c r="A24" s="185" t="s">
        <v>112</v>
      </c>
      <c r="B24" s="186"/>
      <c r="C24" s="187">
        <f>C7-C19</f>
        <v>-49.949999999999932</v>
      </c>
      <c r="D24" s="187">
        <f>D7-D19</f>
        <v>-68.479999999999961</v>
      </c>
      <c r="E24" s="187">
        <f>E7-E19</f>
        <v>-37.879999999999882</v>
      </c>
      <c r="F24" s="187">
        <f>F7-F19</f>
        <v>-49.790000000000077</v>
      </c>
      <c r="G24" s="187">
        <f>G7-G19</f>
        <v>78.519999999999982</v>
      </c>
      <c r="H24" s="187">
        <f>H7-H19</f>
        <v>13.669999999999959</v>
      </c>
      <c r="I24" s="187">
        <f>I7-I19</f>
        <v>277.37</v>
      </c>
      <c r="J24" s="187">
        <f>J7-J19</f>
        <v>478.74000000000012</v>
      </c>
      <c r="K24" s="187">
        <f>K7-K19</f>
        <v>711.2199999999998</v>
      </c>
      <c r="L24" s="187">
        <f>L7-L19</f>
        <v>948.33999999999992</v>
      </c>
      <c r="M24" s="188" t="s">
        <v>113</v>
      </c>
    </row>
    <row r="25" spans="1:13" ht="16.5" thickTop="1" x14ac:dyDescent="0.25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3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13" x14ac:dyDescent="0.2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x14ac:dyDescent="0.2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13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13" x14ac:dyDescent="0.25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</row>
    <row r="32" spans="1:13" x14ac:dyDescent="0.2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</row>
    <row r="33" spans="1:13" x14ac:dyDescent="0.25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</row>
    <row r="34" spans="1:13" x14ac:dyDescent="0.25">
      <c r="A34" s="192"/>
      <c r="B34" s="193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4"/>
    </row>
    <row r="35" spans="1:13" x14ac:dyDescent="0.25">
      <c r="A35" s="192"/>
      <c r="B35" s="193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4"/>
    </row>
    <row r="36" spans="1:13" x14ac:dyDescent="0.25">
      <c r="A36" s="192"/>
      <c r="B36" s="193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4"/>
    </row>
    <row r="37" spans="1:13" x14ac:dyDescent="0.25">
      <c r="A37" s="192"/>
      <c r="B37" s="193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4"/>
    </row>
    <row r="38" spans="1:13" x14ac:dyDescent="0.25">
      <c r="A38" s="192"/>
      <c r="B38" s="193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4"/>
    </row>
    <row r="39" spans="1:13" x14ac:dyDescent="0.25">
      <c r="A39" s="192"/>
      <c r="B39" s="193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4"/>
    </row>
    <row r="40" spans="1:13" x14ac:dyDescent="0.2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</row>
    <row r="41" spans="1:13" x14ac:dyDescent="0.2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</row>
    <row r="42" spans="1:13" x14ac:dyDescent="0.25">
      <c r="A42" s="192"/>
      <c r="B42" s="193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4"/>
    </row>
    <row r="43" spans="1:13" x14ac:dyDescent="0.25">
      <c r="A43" s="192"/>
      <c r="B43" s="193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4"/>
    </row>
    <row r="44" spans="1:13" x14ac:dyDescent="0.25">
      <c r="A44" s="192"/>
      <c r="B44" s="193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4"/>
    </row>
    <row r="45" spans="1:13" x14ac:dyDescent="0.25">
      <c r="A45" s="192"/>
      <c r="B45" s="193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4"/>
    </row>
    <row r="46" spans="1:13" x14ac:dyDescent="0.25">
      <c r="A46" s="192"/>
      <c r="B46" s="193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4"/>
    </row>
    <row r="47" spans="1:13" x14ac:dyDescent="0.25">
      <c r="A47" s="192"/>
      <c r="B47" s="193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4"/>
    </row>
    <row r="48" spans="1:13" x14ac:dyDescent="0.25">
      <c r="A48" s="192"/>
      <c r="B48" s="193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4"/>
    </row>
    <row r="49" spans="1:13" x14ac:dyDescent="0.25">
      <c r="A49" s="192"/>
      <c r="B49" s="193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4"/>
    </row>
    <row r="50" spans="1:13" x14ac:dyDescent="0.25">
      <c r="A50" s="192"/>
      <c r="B50" s="193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4"/>
    </row>
    <row r="51" spans="1:13" x14ac:dyDescent="0.2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x14ac:dyDescent="0.2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</row>
    <row r="53" spans="1:13" x14ac:dyDescent="0.2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</row>
    <row r="54" spans="1:13" x14ac:dyDescent="0.2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</row>
    <row r="55" spans="1:13" x14ac:dyDescent="0.2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x14ac:dyDescent="0.2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</row>
    <row r="57" spans="1:13" x14ac:dyDescent="0.2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</row>
    <row r="58" spans="1:13" x14ac:dyDescent="0.2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</row>
    <row r="59" spans="1:13" x14ac:dyDescent="0.2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1:13" x14ac:dyDescent="0.2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1:13" x14ac:dyDescent="0.2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</row>
    <row r="62" spans="1:13" x14ac:dyDescent="0.25">
      <c r="A62" s="192"/>
      <c r="B62" s="193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4"/>
    </row>
    <row r="63" spans="1:13" x14ac:dyDescent="0.25">
      <c r="A63" s="192"/>
      <c r="B63" s="193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4"/>
    </row>
    <row r="64" spans="1:13" x14ac:dyDescent="0.25">
      <c r="A64" s="192"/>
      <c r="B64" s="193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4"/>
    </row>
    <row r="65" spans="1:13" x14ac:dyDescent="0.25">
      <c r="A65" s="192"/>
      <c r="B65" s="193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4"/>
    </row>
    <row r="66" spans="1:13" x14ac:dyDescent="0.25">
      <c r="A66" s="192"/>
      <c r="B66" s="193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4"/>
    </row>
    <row r="67" spans="1:13" x14ac:dyDescent="0.25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</row>
    <row r="68" spans="1:13" x14ac:dyDescent="0.25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</row>
    <row r="69" spans="1:13" x14ac:dyDescent="0.25">
      <c r="A69" s="192"/>
      <c r="B69" s="193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4"/>
    </row>
    <row r="70" spans="1:13" x14ac:dyDescent="0.25">
      <c r="A70" s="192"/>
      <c r="B70" s="193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4"/>
    </row>
    <row r="71" spans="1:13" x14ac:dyDescent="0.25">
      <c r="A71" s="192"/>
      <c r="B71" s="193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4"/>
    </row>
    <row r="72" spans="1:13" x14ac:dyDescent="0.25">
      <c r="A72" s="192"/>
      <c r="B72" s="193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4"/>
    </row>
    <row r="73" spans="1:13" x14ac:dyDescent="0.25">
      <c r="A73" s="192"/>
      <c r="B73" s="193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4"/>
    </row>
    <row r="74" spans="1:13" x14ac:dyDescent="0.25">
      <c r="A74" s="192"/>
      <c r="B74" s="193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4"/>
    </row>
    <row r="75" spans="1:13" x14ac:dyDescent="0.25">
      <c r="A75" s="192"/>
      <c r="B75" s="193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4"/>
    </row>
    <row r="76" spans="1:13" x14ac:dyDescent="0.25">
      <c r="A76" s="192"/>
      <c r="B76" s="193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4"/>
    </row>
    <row r="77" spans="1:13" x14ac:dyDescent="0.25">
      <c r="A77" s="192"/>
      <c r="B77" s="193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4"/>
    </row>
    <row r="78" spans="1:13" x14ac:dyDescent="0.25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  <row r="79" spans="1:13" x14ac:dyDescent="0.25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1:13" x14ac:dyDescent="0.25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1" spans="1:13" x14ac:dyDescent="0.25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2" spans="1:13" x14ac:dyDescent="0.25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1:13" x14ac:dyDescent="0.25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</row>
    <row r="84" spans="1:13" x14ac:dyDescent="0.25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</row>
    <row r="85" spans="1:13" x14ac:dyDescent="0.25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</row>
    <row r="86" spans="1:13" x14ac:dyDescent="0.25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1:13" x14ac:dyDescent="0.2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</row>
    <row r="88" spans="1:13" x14ac:dyDescent="0.2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</row>
    <row r="89" spans="1:13" x14ac:dyDescent="0.2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</row>
    <row r="90" spans="1:13" x14ac:dyDescent="0.25">
      <c r="A90" s="192"/>
      <c r="B90" s="193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4"/>
    </row>
    <row r="91" spans="1:13" x14ac:dyDescent="0.25">
      <c r="A91" s="192"/>
      <c r="B91" s="193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4"/>
    </row>
    <row r="92" spans="1:13" x14ac:dyDescent="0.25">
      <c r="A92" s="192"/>
      <c r="B92" s="193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4"/>
    </row>
    <row r="93" spans="1:13" x14ac:dyDescent="0.25">
      <c r="A93" s="192"/>
      <c r="B93" s="193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4"/>
    </row>
    <row r="94" spans="1:13" x14ac:dyDescent="0.25">
      <c r="A94" s="192"/>
      <c r="B94" s="193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4"/>
    </row>
    <row r="95" spans="1:13" x14ac:dyDescent="0.25">
      <c r="A95" s="192"/>
      <c r="B95" s="193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4"/>
    </row>
    <row r="96" spans="1:13" x14ac:dyDescent="0.2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1:13" x14ac:dyDescent="0.2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1:13" x14ac:dyDescent="0.25">
      <c r="A98" s="192"/>
      <c r="B98" s="193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4"/>
    </row>
    <row r="99" spans="1:13" x14ac:dyDescent="0.25">
      <c r="A99" s="192"/>
      <c r="B99" s="193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4"/>
    </row>
    <row r="100" spans="1:13" x14ac:dyDescent="0.25">
      <c r="A100" s="192"/>
      <c r="B100" s="193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4"/>
    </row>
    <row r="101" spans="1:13" x14ac:dyDescent="0.25">
      <c r="A101" s="192"/>
      <c r="B101" s="193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4"/>
    </row>
    <row r="102" spans="1:13" x14ac:dyDescent="0.25">
      <c r="A102" s="192"/>
      <c r="B102" s="193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4"/>
    </row>
    <row r="103" spans="1:13" x14ac:dyDescent="0.25">
      <c r="A103" s="192"/>
      <c r="B103" s="193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4"/>
    </row>
    <row r="104" spans="1:13" x14ac:dyDescent="0.25">
      <c r="A104" s="192"/>
      <c r="B104" s="193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4"/>
    </row>
    <row r="105" spans="1:13" x14ac:dyDescent="0.25">
      <c r="A105" s="192"/>
      <c r="B105" s="193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4"/>
    </row>
    <row r="106" spans="1:13" x14ac:dyDescent="0.25">
      <c r="A106" s="192"/>
      <c r="B106" s="193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4"/>
    </row>
    <row r="107" spans="1:13" x14ac:dyDescent="0.2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</row>
    <row r="108" spans="1:13" x14ac:dyDescent="0.2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</row>
    <row r="109" spans="1:13" x14ac:dyDescent="0.2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</row>
    <row r="110" spans="1:13" x14ac:dyDescent="0.2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</row>
    <row r="111" spans="1:13" x14ac:dyDescent="0.2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</row>
    <row r="112" spans="1:13" x14ac:dyDescent="0.2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</row>
    <row r="113" spans="1:13" x14ac:dyDescent="0.2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</row>
    <row r="114" spans="1:13" x14ac:dyDescent="0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</row>
    <row r="115" spans="1:13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</row>
    <row r="116" spans="1:13" x14ac:dyDescent="0.2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</row>
    <row r="117" spans="1:13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</row>
  </sheetData>
  <mergeCells count="51">
    <mergeCell ref="A117:M117"/>
    <mergeCell ref="A111:M111"/>
    <mergeCell ref="A112:M112"/>
    <mergeCell ref="A113:M113"/>
    <mergeCell ref="A114:M114"/>
    <mergeCell ref="A115:M115"/>
    <mergeCell ref="A116:M116"/>
    <mergeCell ref="A96:M96"/>
    <mergeCell ref="A97:M97"/>
    <mergeCell ref="A107:M107"/>
    <mergeCell ref="A108:M108"/>
    <mergeCell ref="A109:M109"/>
    <mergeCell ref="A110:M110"/>
    <mergeCell ref="A84:M84"/>
    <mergeCell ref="A85:M85"/>
    <mergeCell ref="A86:M86"/>
    <mergeCell ref="A87:M87"/>
    <mergeCell ref="A88:M88"/>
    <mergeCell ref="A89:M89"/>
    <mergeCell ref="A78:M78"/>
    <mergeCell ref="A79:M79"/>
    <mergeCell ref="A80:M80"/>
    <mergeCell ref="A81:M81"/>
    <mergeCell ref="A82:M82"/>
    <mergeCell ref="A83:M83"/>
    <mergeCell ref="A58:M58"/>
    <mergeCell ref="A59:M59"/>
    <mergeCell ref="A60:M60"/>
    <mergeCell ref="A61:M61"/>
    <mergeCell ref="A67:M67"/>
    <mergeCell ref="A68:M68"/>
    <mergeCell ref="A52:M52"/>
    <mergeCell ref="A53:M53"/>
    <mergeCell ref="A54:M54"/>
    <mergeCell ref="A55:M55"/>
    <mergeCell ref="A56:M56"/>
    <mergeCell ref="A57:M57"/>
    <mergeCell ref="A31:M31"/>
    <mergeCell ref="A32:M32"/>
    <mergeCell ref="A33:M33"/>
    <mergeCell ref="A40:M40"/>
    <mergeCell ref="A41:M41"/>
    <mergeCell ref="A51:M51"/>
    <mergeCell ref="A25:M25"/>
    <mergeCell ref="A26:M26"/>
    <mergeCell ref="A27:M27"/>
    <mergeCell ref="A28:M28"/>
    <mergeCell ref="A29:M29"/>
    <mergeCell ref="A30:M30"/>
    <mergeCell ref="E1:M2"/>
    <mergeCell ref="A3:M3"/>
  </mergeCells>
  <printOptions horizontalCentered="1" verticalCentered="1"/>
  <pageMargins left="0.25" right="0.25" top="0.75" bottom="0.75" header="0.3" footer="0.3"/>
  <pageSetup paperSize="9" scale="79" fitToHeight="0" orientation="landscape" useFirstPageNumber="1" r:id="rId1"/>
  <headerFooter>
    <oddFooter>&amp;R&amp;P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Analysis!C23:L23</xm:f>
              <xm:sqref>B23</xm:sqref>
            </x14:sparkline>
            <x14:sparkline>
              <xm:f>Analysis!C18:L18</xm:f>
              <xm:sqref>B18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Analysis!C7:L7</xm:f>
              <xm:sqref>B7</xm:sqref>
            </x14:sparkline>
            <x14:sparkline>
              <xm:f>Analysis!C8:L8</xm:f>
              <xm:sqref>B8</xm:sqref>
            </x14:sparkline>
            <x14:sparkline>
              <xm:f>Analysis!C9:L9</xm:f>
              <xm:sqref>B9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Analysis!C6:L6</xm:f>
              <xm:sqref>B6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Analysis!C15:L15</xm:f>
              <xm:sqref>B15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Analysis!C16:L16</xm:f>
              <xm:sqref>B16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Analysis!C17:L17</xm:f>
              <xm:sqref>B17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Analysis!C19:L19</xm:f>
              <xm:sqref>B19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Analysis!C20:L20</xm:f>
              <xm:sqref>B20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Analysis!C22:L22</xm:f>
              <xm:sqref>B22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Analysis!C14:L14</xm:f>
              <xm:sqref>B14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Analysis!C13:L13</xm:f>
              <xm:sqref>B13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Analysis!C12:L12</xm:f>
              <xm:sqref>B12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Analysis!C24:L24</xm:f>
              <xm:sqref>B24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Analysis!C21:L21</xm:f>
              <xm:sqref>B21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 From Screener</vt:lpstr>
      <vt:lpstr>Data From Balance Sheet</vt:lpstr>
      <vt:lpstr>Data</vt:lpstr>
      <vt:lpstr>Analysis</vt:lpstr>
      <vt:lpstr>FloatMoat</vt:lpstr>
      <vt:lpstr>Analysis!Print_Area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snvcc</dc:creator>
  <cp:lastModifiedBy>Surender Singh</cp:lastModifiedBy>
  <dcterms:created xsi:type="dcterms:W3CDTF">2017-08-17T17:53:34Z</dcterms:created>
  <dcterms:modified xsi:type="dcterms:W3CDTF">2017-08-19T13:24:43Z</dcterms:modified>
</cp:coreProperties>
</file>