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eep_base" sheetId="4" r:id="rId1"/>
    <sheet name="Deep_bull" sheetId="6" state="hidden" r:id="rId2"/>
    <sheet name="Deep_bear" sheetId="7" state="hidden" r:id="rId3"/>
  </sheets>
  <calcPr calcId="125725"/>
</workbook>
</file>

<file path=xl/calcChain.xml><?xml version="1.0" encoding="utf-8"?>
<calcChain xmlns="http://schemas.openxmlformats.org/spreadsheetml/2006/main">
  <c r="H12" i="7"/>
  <c r="H11"/>
  <c r="H10" s="1"/>
  <c r="C7"/>
  <c r="C10" s="1"/>
  <c r="C20" s="1"/>
  <c r="D7"/>
  <c r="D8" s="1"/>
  <c r="C17"/>
  <c r="B10"/>
  <c r="B8"/>
  <c r="C8"/>
  <c r="C24" s="1"/>
  <c r="C25" s="1"/>
  <c r="C26" s="1"/>
  <c r="C17" i="6"/>
  <c r="H12"/>
  <c r="D7" s="1"/>
  <c r="H11"/>
  <c r="H10" s="1"/>
  <c r="C10"/>
  <c r="C20" s="1"/>
  <c r="B10"/>
  <c r="B8"/>
  <c r="C7"/>
  <c r="C8" s="1"/>
  <c r="C24" s="1"/>
  <c r="C25" s="1"/>
  <c r="C26" s="1"/>
  <c r="E22" i="4"/>
  <c r="C17"/>
  <c r="B8"/>
  <c r="B10"/>
  <c r="H12"/>
  <c r="H11"/>
  <c r="H10" s="1"/>
  <c r="C7"/>
  <c r="C10" s="1"/>
  <c r="C20" s="1"/>
  <c r="C19" i="6" l="1"/>
  <c r="D10"/>
  <c r="D20" s="1"/>
  <c r="E7"/>
  <c r="E8" s="1"/>
  <c r="E24" s="1"/>
  <c r="D24" i="7"/>
  <c r="C19"/>
  <c r="E7"/>
  <c r="D10"/>
  <c r="D8" i="6"/>
  <c r="D24" s="1"/>
  <c r="E10"/>
  <c r="E20" s="1"/>
  <c r="C8" i="4"/>
  <c r="C24" s="1"/>
  <c r="C25" s="1"/>
  <c r="C26" s="1"/>
  <c r="D7"/>
  <c r="D8" s="1"/>
  <c r="D24" s="1"/>
  <c r="D16" i="6" l="1"/>
  <c r="D17" s="1"/>
  <c r="D19" s="1"/>
  <c r="D16" i="7"/>
  <c r="D20"/>
  <c r="E8"/>
  <c r="E24" s="1"/>
  <c r="E10"/>
  <c r="E20" s="1"/>
  <c r="C19" i="4"/>
  <c r="E7"/>
  <c r="E8" s="1"/>
  <c r="E24" s="1"/>
  <c r="D10"/>
  <c r="E16" i="6" l="1"/>
  <c r="E17" s="1"/>
  <c r="E19" s="1"/>
  <c r="D25"/>
  <c r="D26" s="1"/>
  <c r="D25" i="7"/>
  <c r="D26" s="1"/>
  <c r="E16"/>
  <c r="E17" s="1"/>
  <c r="E19" s="1"/>
  <c r="D17"/>
  <c r="D19" s="1"/>
  <c r="D20" i="4"/>
  <c r="D16"/>
  <c r="E10"/>
  <c r="E20" s="1"/>
  <c r="E25" i="6" l="1"/>
  <c r="E26" s="1"/>
  <c r="E25" i="7"/>
  <c r="E26" s="1"/>
  <c r="D25" i="4"/>
  <c r="D26" s="1"/>
  <c r="D17"/>
  <c r="D19" s="1"/>
  <c r="E16"/>
  <c r="E25" l="1"/>
  <c r="E26" s="1"/>
  <c r="E17"/>
  <c r="E19" s="1"/>
</calcChain>
</file>

<file path=xl/comments1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80cr in Q4 Fy17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Management guidance of conservative 30% growth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Growth on the basis of the capex guidance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Share price of 308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Including 40cr depreciation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50cr depreciation, no further capex done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80cr in Q4 Fy17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Management guidance of 30% growth+ 25% of revenue from capex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Growth on the basis of the capex guidance. 25% revenue growth is taken in the revenues of FY18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Share price of 308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Including 40cr depreciation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50cr depreciation, no further capex done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80cr in Q4 Fy17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75cr Q4 Fy17 revenue*4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Growth on the basis of the capex guidance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Share price of 308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Including 40cr depreciation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40cr depreciation, no further capex done</t>
        </r>
      </text>
    </comment>
  </commentList>
</comments>
</file>

<file path=xl/sharedStrings.xml><?xml version="1.0" encoding="utf-8"?>
<sst xmlns="http://schemas.openxmlformats.org/spreadsheetml/2006/main" count="82" uniqueCount="29">
  <si>
    <t>Market Cap</t>
  </si>
  <si>
    <t>P&amp;L :</t>
  </si>
  <si>
    <t>FY16</t>
  </si>
  <si>
    <t>FY17E</t>
  </si>
  <si>
    <t>FY18E</t>
  </si>
  <si>
    <t>Revenue</t>
  </si>
  <si>
    <t>EBITDA</t>
  </si>
  <si>
    <t>EBITDA Margin</t>
  </si>
  <si>
    <t>PAT</t>
  </si>
  <si>
    <t>PAT %</t>
  </si>
  <si>
    <t>Deep Industries</t>
  </si>
  <si>
    <t>Net Debt</t>
  </si>
  <si>
    <t>Asset Turnover</t>
  </si>
  <si>
    <t>Revenue  from Capex</t>
  </si>
  <si>
    <t>FY19E</t>
  </si>
  <si>
    <t>Implied EV</t>
  </si>
  <si>
    <t>Implied Market Cap</t>
  </si>
  <si>
    <t>Implied Share price</t>
  </si>
  <si>
    <t>Capex for FY18</t>
  </si>
  <si>
    <t>Additional Debt</t>
  </si>
  <si>
    <t>Valuations:</t>
  </si>
  <si>
    <t>Assigned EV/ EBITDA Multiple</t>
  </si>
  <si>
    <t>EV/ EBITDA Multiple at the current share price</t>
  </si>
  <si>
    <t>EV at the current share price</t>
  </si>
  <si>
    <t>P/E at the current share price</t>
  </si>
  <si>
    <t xml:space="preserve">All Values in Cr. Formulae in black font, inputs in blue. This is a rough estimate based purely on management inputs. </t>
  </si>
  <si>
    <t>No new order won</t>
  </si>
  <si>
    <t>Additional Equity</t>
  </si>
  <si>
    <t>Valuations :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</si>
</sst>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\x_);\(#,##0.0\x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0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1" fillId="0" borderId="0" xfId="0" applyNumberFormat="1" applyFont="1"/>
    <xf numFmtId="0" fontId="2" fillId="0" borderId="0" xfId="0" applyFont="1"/>
    <xf numFmtId="10" fontId="2" fillId="0" borderId="0" xfId="0" applyNumberFormat="1" applyFont="1"/>
    <xf numFmtId="3" fontId="3" fillId="0" borderId="0" xfId="0" applyNumberFormat="1" applyFont="1"/>
    <xf numFmtId="1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9" fontId="6" fillId="0" borderId="0" xfId="0" applyNumberFormat="1" applyFont="1"/>
    <xf numFmtId="165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90" zoomScaleNormal="90" workbookViewId="0"/>
  </sheetViews>
  <sheetFormatPr defaultRowHeight="15"/>
  <cols>
    <col min="1" max="1" width="30.42578125" bestFit="1" customWidth="1"/>
    <col min="2" max="2" width="19.140625" customWidth="1"/>
    <col min="3" max="3" width="16.7109375" bestFit="1" customWidth="1"/>
    <col min="4" max="4" width="52.42578125" style="5" bestFit="1" customWidth="1"/>
    <col min="5" max="5" width="24.85546875" bestFit="1" customWidth="1"/>
    <col min="6" max="6" width="4.28515625" customWidth="1"/>
    <col min="7" max="7" width="20.140625" bestFit="1" customWidth="1"/>
  </cols>
  <sheetData>
    <row r="1" spans="1:8">
      <c r="A1" s="2" t="s">
        <v>10</v>
      </c>
    </row>
    <row r="3" spans="1:8">
      <c r="A3" s="22" t="s">
        <v>25</v>
      </c>
      <c r="B3" s="22"/>
      <c r="C3" s="22"/>
      <c r="D3" s="22"/>
    </row>
    <row r="5" spans="1:8">
      <c r="A5" s="2" t="s">
        <v>1</v>
      </c>
      <c r="B5" s="1"/>
      <c r="D5" s="6"/>
    </row>
    <row r="6" spans="1:8">
      <c r="B6" t="s">
        <v>2</v>
      </c>
      <c r="C6" s="1" t="s">
        <v>3</v>
      </c>
      <c r="D6" t="s">
        <v>4</v>
      </c>
      <c r="E6" t="s">
        <v>14</v>
      </c>
    </row>
    <row r="7" spans="1:8">
      <c r="A7" t="s">
        <v>5</v>
      </c>
      <c r="B7" s="18">
        <v>169</v>
      </c>
      <c r="C7" s="18">
        <f>80+71+67+64</f>
        <v>282</v>
      </c>
      <c r="D7" s="14">
        <f>C7*1.3</f>
        <v>366.6</v>
      </c>
      <c r="E7" s="4">
        <f>D7+H12</f>
        <v>534.6</v>
      </c>
      <c r="G7" t="s">
        <v>18</v>
      </c>
      <c r="H7" s="18">
        <v>280</v>
      </c>
    </row>
    <row r="8" spans="1:8">
      <c r="A8" t="s">
        <v>6</v>
      </c>
      <c r="B8" s="13">
        <f>B7*B9</f>
        <v>96.160999999999987</v>
      </c>
      <c r="C8" s="13">
        <f>C7*C9</f>
        <v>157.92000000000002</v>
      </c>
      <c r="D8" s="13">
        <f t="shared" ref="D8:E8" si="0">D7*D9</f>
        <v>205.29600000000002</v>
      </c>
      <c r="E8" s="13">
        <f t="shared" si="0"/>
        <v>299.37600000000003</v>
      </c>
      <c r="G8" t="s">
        <v>12</v>
      </c>
      <c r="H8" s="17">
        <v>0.6</v>
      </c>
    </row>
    <row r="9" spans="1:8" s="7" customFormat="1">
      <c r="A9" s="12" t="s">
        <v>7</v>
      </c>
      <c r="B9" s="16">
        <v>0.56899999999999995</v>
      </c>
      <c r="C9" s="16">
        <v>0.56000000000000005</v>
      </c>
      <c r="D9" s="16">
        <v>0.56000000000000005</v>
      </c>
      <c r="E9" s="16">
        <v>0.56000000000000005</v>
      </c>
      <c r="G9"/>
      <c r="H9"/>
    </row>
    <row r="10" spans="1:8">
      <c r="A10" t="s">
        <v>8</v>
      </c>
      <c r="B10" s="13">
        <f>B7*B11</f>
        <v>40.559999999999995</v>
      </c>
      <c r="C10" s="13">
        <f>C7*C11</f>
        <v>67.679999999999993</v>
      </c>
      <c r="D10" s="13">
        <f t="shared" ref="D10:E10" si="1">D7*D11</f>
        <v>87.984000000000009</v>
      </c>
      <c r="E10" s="13">
        <f t="shared" si="1"/>
        <v>128.304</v>
      </c>
      <c r="G10" s="7" t="s">
        <v>27</v>
      </c>
      <c r="H10" s="1">
        <f>H7-H11</f>
        <v>84</v>
      </c>
    </row>
    <row r="11" spans="1:8">
      <c r="A11" s="11" t="s">
        <v>9</v>
      </c>
      <c r="B11" s="16">
        <v>0.24</v>
      </c>
      <c r="C11" s="16">
        <v>0.24</v>
      </c>
      <c r="D11" s="16">
        <v>0.24</v>
      </c>
      <c r="E11" s="16">
        <v>0.24</v>
      </c>
      <c r="G11" s="7" t="s">
        <v>19</v>
      </c>
      <c r="H11" s="1">
        <f>H7*0.7</f>
        <v>196</v>
      </c>
    </row>
    <row r="12" spans="1:8">
      <c r="B12" s="1"/>
      <c r="D12" s="6"/>
      <c r="G12" t="s">
        <v>13</v>
      </c>
      <c r="H12">
        <f>H7*H8</f>
        <v>168</v>
      </c>
    </row>
    <row r="13" spans="1:8">
      <c r="A13" s="2" t="s">
        <v>28</v>
      </c>
      <c r="E13" s="3"/>
    </row>
    <row r="14" spans="1:8">
      <c r="A14" s="2"/>
    </row>
    <row r="15" spans="1:8">
      <c r="A15" t="s">
        <v>0</v>
      </c>
      <c r="B15" s="19">
        <v>987</v>
      </c>
      <c r="D15"/>
    </row>
    <row r="16" spans="1:8">
      <c r="A16" t="s">
        <v>11</v>
      </c>
      <c r="C16" s="19">
        <v>240</v>
      </c>
      <c r="D16" s="15">
        <f>C16+H11-(D10+40-H10)</f>
        <v>392.01599999999996</v>
      </c>
      <c r="E16" s="1">
        <f>D16-E10-50</f>
        <v>213.71199999999999</v>
      </c>
    </row>
    <row r="17" spans="1:5">
      <c r="A17" t="s">
        <v>23</v>
      </c>
      <c r="C17" s="1">
        <f>C16+$B$15</f>
        <v>1227</v>
      </c>
      <c r="D17" s="1">
        <f t="shared" ref="D17:E17" si="2">D16+$B$15</f>
        <v>1379.0160000000001</v>
      </c>
      <c r="E17" s="1">
        <f t="shared" si="2"/>
        <v>1200.712</v>
      </c>
    </row>
    <row r="19" spans="1:5">
      <c r="A19" t="s">
        <v>22</v>
      </c>
      <c r="C19" s="9">
        <f>C17/C8</f>
        <v>7.7697568389057743</v>
      </c>
      <c r="D19" s="9">
        <f>D17/D8</f>
        <v>6.7172083235913016</v>
      </c>
      <c r="E19" s="9">
        <f>E17/E8</f>
        <v>4.0107156218267326</v>
      </c>
    </row>
    <row r="20" spans="1:5">
      <c r="A20" t="s">
        <v>24</v>
      </c>
      <c r="C20" s="9">
        <f>$B$15/C10</f>
        <v>14.583333333333336</v>
      </c>
      <c r="D20" s="9">
        <f>$B$15/D10</f>
        <v>11.217948717948717</v>
      </c>
      <c r="E20" s="9">
        <f>$B$15/E10</f>
        <v>7.6926674148896366</v>
      </c>
    </row>
    <row r="21" spans="1:5">
      <c r="C21" s="9"/>
      <c r="D21" s="9"/>
      <c r="E21" s="9"/>
    </row>
    <row r="22" spans="1:5">
      <c r="A22" t="s">
        <v>21</v>
      </c>
      <c r="C22" s="21">
        <v>8</v>
      </c>
      <c r="D22" s="21">
        <v>8</v>
      </c>
      <c r="E22" s="21">
        <f>D22</f>
        <v>8</v>
      </c>
    </row>
    <row r="23" spans="1:5">
      <c r="D23"/>
    </row>
    <row r="24" spans="1:5">
      <c r="A24" t="s">
        <v>15</v>
      </c>
      <c r="C24" s="1">
        <f>C22*C8</f>
        <v>1263.3600000000001</v>
      </c>
      <c r="D24" s="1">
        <f>D22*D8</f>
        <v>1642.3680000000002</v>
      </c>
      <c r="E24" s="1">
        <f>E22*E8</f>
        <v>2395.0080000000003</v>
      </c>
    </row>
    <row r="25" spans="1:5">
      <c r="A25" t="s">
        <v>16</v>
      </c>
      <c r="C25" s="1">
        <f>C24-C16</f>
        <v>1023.3600000000001</v>
      </c>
      <c r="D25" s="1">
        <f>D24-D16</f>
        <v>1250.3520000000003</v>
      </c>
      <c r="E25" s="1">
        <f>E24-E16</f>
        <v>2181.2960000000003</v>
      </c>
    </row>
    <row r="26" spans="1:5">
      <c r="A26" t="s">
        <v>17</v>
      </c>
      <c r="C26" s="1">
        <f>C25/$B$15*308</f>
        <v>319.34638297872345</v>
      </c>
      <c r="D26" s="1">
        <f>D25/$B$15*308</f>
        <v>390.18076595744691</v>
      </c>
      <c r="E26" s="1">
        <f>E25/$B$15*308</f>
        <v>680.68811347517737</v>
      </c>
    </row>
    <row r="27" spans="1:5">
      <c r="B27" s="10"/>
    </row>
    <row r="28" spans="1:5">
      <c r="B28" s="10"/>
    </row>
    <row r="33" spans="2:2">
      <c r="B33" s="8"/>
    </row>
    <row r="34" spans="2:2">
      <c r="B34" s="8"/>
    </row>
    <row r="36" spans="2:2">
      <c r="B36" s="10"/>
    </row>
    <row r="37" spans="2:2">
      <c r="B37" s="10"/>
    </row>
    <row r="39" spans="2:2">
      <c r="B39" s="3"/>
    </row>
  </sheetData>
  <mergeCells count="1">
    <mergeCell ref="A3:D3"/>
  </mergeCells>
  <pageMargins left="0.7" right="0.7" top="0.75" bottom="0.75" header="0.3" footer="0.3"/>
  <pageSetup orientation="portrait" horizontalDpi="3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workbookViewId="0"/>
  </sheetViews>
  <sheetFormatPr defaultRowHeight="15"/>
  <cols>
    <col min="1" max="1" width="30.42578125" bestFit="1" customWidth="1"/>
    <col min="2" max="2" width="19.140625" customWidth="1"/>
    <col min="3" max="3" width="16.7109375" bestFit="1" customWidth="1"/>
    <col min="4" max="4" width="52.42578125" style="5" bestFit="1" customWidth="1"/>
    <col min="5" max="5" width="24.85546875" bestFit="1" customWidth="1"/>
    <col min="6" max="6" width="4.28515625" customWidth="1"/>
    <col min="7" max="7" width="20.140625" bestFit="1" customWidth="1"/>
  </cols>
  <sheetData>
    <row r="1" spans="1:8">
      <c r="A1" s="2" t="s">
        <v>10</v>
      </c>
    </row>
    <row r="3" spans="1:8">
      <c r="A3" s="22" t="s">
        <v>25</v>
      </c>
      <c r="B3" s="22"/>
      <c r="C3" s="22"/>
      <c r="D3" s="22"/>
    </row>
    <row r="5" spans="1:8">
      <c r="A5" s="2" t="s">
        <v>1</v>
      </c>
      <c r="B5" s="1"/>
      <c r="D5" s="6"/>
    </row>
    <row r="6" spans="1:8">
      <c r="B6" t="s">
        <v>2</v>
      </c>
      <c r="C6" s="1" t="s">
        <v>3</v>
      </c>
      <c r="D6" t="s">
        <v>4</v>
      </c>
      <c r="E6" t="s">
        <v>14</v>
      </c>
    </row>
    <row r="7" spans="1:8">
      <c r="A7" t="s">
        <v>5</v>
      </c>
      <c r="B7" s="18">
        <v>169</v>
      </c>
      <c r="C7" s="18">
        <f>80+71+67+64</f>
        <v>282</v>
      </c>
      <c r="D7" s="14">
        <f>C7*1.3+H12/4</f>
        <v>408.6</v>
      </c>
      <c r="E7" s="4">
        <f>D7+H12*3/4</f>
        <v>534.6</v>
      </c>
      <c r="G7" t="s">
        <v>18</v>
      </c>
      <c r="H7" s="18">
        <v>280</v>
      </c>
    </row>
    <row r="8" spans="1:8">
      <c r="A8" t="s">
        <v>6</v>
      </c>
      <c r="B8" s="13">
        <f>B7*B9</f>
        <v>96.160999999999987</v>
      </c>
      <c r="C8" s="13">
        <f>C7*C9</f>
        <v>160.73999999999998</v>
      </c>
      <c r="D8" s="13">
        <f t="shared" ref="D8:E8" si="0">D7*D9</f>
        <v>232.90199999999999</v>
      </c>
      <c r="E8" s="13">
        <f t="shared" si="0"/>
        <v>304.72199999999998</v>
      </c>
      <c r="G8" t="s">
        <v>12</v>
      </c>
      <c r="H8" s="17">
        <v>0.6</v>
      </c>
    </row>
    <row r="9" spans="1:8" s="7" customFormat="1">
      <c r="A9" s="12" t="s">
        <v>7</v>
      </c>
      <c r="B9" s="16">
        <v>0.56899999999999995</v>
      </c>
      <c r="C9" s="16">
        <v>0.56999999999999995</v>
      </c>
      <c r="D9" s="16">
        <v>0.56999999999999995</v>
      </c>
      <c r="E9" s="16">
        <v>0.56999999999999995</v>
      </c>
      <c r="G9"/>
      <c r="H9"/>
    </row>
    <row r="10" spans="1:8">
      <c r="A10" t="s">
        <v>8</v>
      </c>
      <c r="B10" s="13">
        <f>B7*B11</f>
        <v>40.559999999999995</v>
      </c>
      <c r="C10" s="13">
        <f>C7*C11</f>
        <v>70.5</v>
      </c>
      <c r="D10" s="13">
        <f t="shared" ref="D10:E10" si="1">D7*D11</f>
        <v>102.15</v>
      </c>
      <c r="E10" s="13">
        <f t="shared" si="1"/>
        <v>133.65</v>
      </c>
      <c r="G10" s="7" t="s">
        <v>27</v>
      </c>
      <c r="H10" s="1">
        <f>H7-H11</f>
        <v>84</v>
      </c>
    </row>
    <row r="11" spans="1:8">
      <c r="A11" s="11" t="s">
        <v>9</v>
      </c>
      <c r="B11" s="16">
        <v>0.24</v>
      </c>
      <c r="C11" s="16">
        <v>0.25</v>
      </c>
      <c r="D11" s="16">
        <v>0.25</v>
      </c>
      <c r="E11" s="16">
        <v>0.25</v>
      </c>
      <c r="G11" s="7" t="s">
        <v>19</v>
      </c>
      <c r="H11" s="1">
        <f>H7*0.7</f>
        <v>196</v>
      </c>
    </row>
    <row r="12" spans="1:8">
      <c r="B12" s="1"/>
      <c r="D12" s="6"/>
      <c r="G12" t="s">
        <v>13</v>
      </c>
      <c r="H12">
        <f>H7*H8</f>
        <v>168</v>
      </c>
    </row>
    <row r="13" spans="1:8">
      <c r="A13" s="2" t="s">
        <v>20</v>
      </c>
    </row>
    <row r="14" spans="1:8">
      <c r="A14" s="2"/>
    </row>
    <row r="15" spans="1:8">
      <c r="A15" t="s">
        <v>0</v>
      </c>
      <c r="B15" s="19">
        <v>987</v>
      </c>
      <c r="D15"/>
    </row>
    <row r="16" spans="1:8">
      <c r="A16" t="s">
        <v>11</v>
      </c>
      <c r="C16" s="19">
        <v>240</v>
      </c>
      <c r="D16" s="15">
        <f>C16+H11-(D10+40-H10)</f>
        <v>377.85</v>
      </c>
      <c r="E16" s="1">
        <f>D16-E10-50</f>
        <v>194.20000000000002</v>
      </c>
    </row>
    <row r="17" spans="1:5">
      <c r="A17" t="s">
        <v>23</v>
      </c>
      <c r="C17" s="1">
        <f>C16+$B$15</f>
        <v>1227</v>
      </c>
      <c r="D17" s="1">
        <f t="shared" ref="D17:E17" si="2">D16+$B$15</f>
        <v>1364.85</v>
      </c>
      <c r="E17" s="1">
        <f t="shared" si="2"/>
        <v>1181.2</v>
      </c>
    </row>
    <row r="19" spans="1:5">
      <c r="A19" t="s">
        <v>22</v>
      </c>
      <c r="C19" s="9">
        <f>C17/C8</f>
        <v>7.6334453154162007</v>
      </c>
      <c r="D19" s="9">
        <f>D17/D8</f>
        <v>5.860190122884303</v>
      </c>
      <c r="E19" s="9">
        <f>E17/E8</f>
        <v>3.8763200556572879</v>
      </c>
    </row>
    <row r="20" spans="1:5">
      <c r="A20" t="s">
        <v>24</v>
      </c>
      <c r="C20" s="9">
        <f>$B$15/C10</f>
        <v>14</v>
      </c>
      <c r="D20" s="9">
        <f>$B$15/D10</f>
        <v>9.6622613803230539</v>
      </c>
      <c r="E20" s="9">
        <f>$B$15/E10</f>
        <v>7.3849607182940513</v>
      </c>
    </row>
    <row r="21" spans="1:5">
      <c r="C21" s="9"/>
      <c r="D21" s="9"/>
      <c r="E21" s="9"/>
    </row>
    <row r="22" spans="1:5">
      <c r="A22" t="s">
        <v>21</v>
      </c>
      <c r="C22" s="21">
        <v>8</v>
      </c>
      <c r="D22" s="21">
        <v>8</v>
      </c>
      <c r="E22" s="21">
        <v>8</v>
      </c>
    </row>
    <row r="23" spans="1:5">
      <c r="D23"/>
    </row>
    <row r="24" spans="1:5">
      <c r="A24" t="s">
        <v>15</v>
      </c>
      <c r="C24" s="1">
        <f>C22*C8</f>
        <v>1285.9199999999998</v>
      </c>
      <c r="D24" s="1">
        <f>D22*D8</f>
        <v>1863.2159999999999</v>
      </c>
      <c r="E24" s="1">
        <f>E22*E8</f>
        <v>2437.7759999999998</v>
      </c>
    </row>
    <row r="25" spans="1:5">
      <c r="A25" t="s">
        <v>16</v>
      </c>
      <c r="C25" s="1">
        <f>C24-C16</f>
        <v>1045.9199999999998</v>
      </c>
      <c r="D25" s="1">
        <f>D24-D16</f>
        <v>1485.366</v>
      </c>
      <c r="E25" s="1">
        <f>E24-E16</f>
        <v>2243.576</v>
      </c>
    </row>
    <row r="26" spans="1:5">
      <c r="A26" t="s">
        <v>17</v>
      </c>
      <c r="C26" s="1">
        <f>C25/$B$15*308</f>
        <v>326.38638297872336</v>
      </c>
      <c r="D26" s="1">
        <f>D25/$B$15*308</f>
        <v>463.51846808510635</v>
      </c>
      <c r="E26" s="1">
        <f>E25/$B$15*308</f>
        <v>700.12300709219858</v>
      </c>
    </row>
    <row r="27" spans="1:5">
      <c r="B27" s="10"/>
    </row>
    <row r="28" spans="1:5">
      <c r="B28" s="10"/>
    </row>
    <row r="33" spans="2:2">
      <c r="B33" s="8"/>
    </row>
    <row r="34" spans="2:2">
      <c r="B34" s="8"/>
    </row>
    <row r="36" spans="2:2">
      <c r="B36" s="10"/>
    </row>
    <row r="37" spans="2:2">
      <c r="B37" s="10"/>
    </row>
    <row r="39" spans="2:2">
      <c r="B39" s="3"/>
    </row>
  </sheetData>
  <mergeCells count="1">
    <mergeCell ref="A3:D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workbookViewId="0"/>
  </sheetViews>
  <sheetFormatPr defaultRowHeight="15"/>
  <cols>
    <col min="1" max="1" width="30.42578125" bestFit="1" customWidth="1"/>
    <col min="2" max="2" width="19.140625" customWidth="1"/>
    <col min="3" max="3" width="16.7109375" bestFit="1" customWidth="1"/>
    <col min="4" max="4" width="52.42578125" style="5" bestFit="1" customWidth="1"/>
    <col min="5" max="5" width="24.85546875" bestFit="1" customWidth="1"/>
    <col min="6" max="6" width="4.28515625" customWidth="1"/>
    <col min="7" max="7" width="20.140625" bestFit="1" customWidth="1"/>
  </cols>
  <sheetData>
    <row r="1" spans="1:8">
      <c r="A1" s="2" t="s">
        <v>10</v>
      </c>
    </row>
    <row r="3" spans="1:8">
      <c r="A3" s="22" t="s">
        <v>25</v>
      </c>
      <c r="B3" s="22"/>
      <c r="C3" s="22"/>
      <c r="D3" s="22"/>
    </row>
    <row r="5" spans="1:8">
      <c r="A5" s="2" t="s">
        <v>1</v>
      </c>
      <c r="B5" s="1"/>
      <c r="D5" s="6"/>
      <c r="G5" t="s">
        <v>26</v>
      </c>
    </row>
    <row r="6" spans="1:8">
      <c r="B6" t="s">
        <v>2</v>
      </c>
      <c r="C6" s="1" t="s">
        <v>3</v>
      </c>
      <c r="D6" t="s">
        <v>4</v>
      </c>
      <c r="E6" t="s">
        <v>14</v>
      </c>
    </row>
    <row r="7" spans="1:8">
      <c r="A7" t="s">
        <v>5</v>
      </c>
      <c r="B7" s="18">
        <v>169</v>
      </c>
      <c r="C7" s="18">
        <f>75+71+67+64</f>
        <v>277</v>
      </c>
      <c r="D7" s="14">
        <f>75*4</f>
        <v>300</v>
      </c>
      <c r="E7" s="4">
        <f>D7+H12</f>
        <v>300</v>
      </c>
      <c r="G7" t="s">
        <v>18</v>
      </c>
      <c r="H7" s="18">
        <v>0</v>
      </c>
    </row>
    <row r="8" spans="1:8">
      <c r="A8" t="s">
        <v>6</v>
      </c>
      <c r="B8" s="13">
        <f>B7*B9</f>
        <v>96.160999999999987</v>
      </c>
      <c r="C8" s="13">
        <f>C7*C9</f>
        <v>155.12</v>
      </c>
      <c r="D8" s="13">
        <f t="shared" ref="D8:E8" si="0">D7*D9</f>
        <v>162</v>
      </c>
      <c r="E8" s="13">
        <f t="shared" si="0"/>
        <v>159</v>
      </c>
      <c r="G8" t="s">
        <v>12</v>
      </c>
      <c r="H8" s="17">
        <v>0.6</v>
      </c>
    </row>
    <row r="9" spans="1:8" s="7" customFormat="1">
      <c r="A9" s="12" t="s">
        <v>7</v>
      </c>
      <c r="B9" s="16">
        <v>0.56899999999999995</v>
      </c>
      <c r="C9" s="16">
        <v>0.56000000000000005</v>
      </c>
      <c r="D9" s="16">
        <v>0.54</v>
      </c>
      <c r="E9" s="16">
        <v>0.53</v>
      </c>
      <c r="G9"/>
      <c r="H9"/>
    </row>
    <row r="10" spans="1:8">
      <c r="A10" t="s">
        <v>8</v>
      </c>
      <c r="B10" s="13">
        <f>B7*B11</f>
        <v>40.559999999999995</v>
      </c>
      <c r="C10" s="13">
        <f>C7*C11</f>
        <v>66.48</v>
      </c>
      <c r="D10" s="13">
        <f t="shared" ref="D10:E10" si="1">D7*D11</f>
        <v>69</v>
      </c>
      <c r="E10" s="13">
        <f t="shared" si="1"/>
        <v>66</v>
      </c>
      <c r="G10" s="7" t="s">
        <v>27</v>
      </c>
      <c r="H10" s="1">
        <f>H7-H11</f>
        <v>0</v>
      </c>
    </row>
    <row r="11" spans="1:8">
      <c r="A11" s="11" t="s">
        <v>9</v>
      </c>
      <c r="B11" s="16">
        <v>0.24</v>
      </c>
      <c r="C11" s="16">
        <v>0.24</v>
      </c>
      <c r="D11" s="16">
        <v>0.23</v>
      </c>
      <c r="E11" s="16">
        <v>0.22</v>
      </c>
      <c r="G11" s="7" t="s">
        <v>19</v>
      </c>
      <c r="H11" s="1">
        <f>H7*0.7</f>
        <v>0</v>
      </c>
    </row>
    <row r="12" spans="1:8">
      <c r="B12" s="1"/>
      <c r="D12" s="6"/>
      <c r="G12" t="s">
        <v>13</v>
      </c>
      <c r="H12">
        <f>H7*H8</f>
        <v>0</v>
      </c>
    </row>
    <row r="13" spans="1:8">
      <c r="A13" s="2" t="s">
        <v>20</v>
      </c>
    </row>
    <row r="14" spans="1:8">
      <c r="A14" s="2"/>
    </row>
    <row r="15" spans="1:8">
      <c r="A15" t="s">
        <v>0</v>
      </c>
      <c r="B15" s="19">
        <v>987</v>
      </c>
      <c r="D15"/>
    </row>
    <row r="16" spans="1:8">
      <c r="A16" t="s">
        <v>11</v>
      </c>
      <c r="C16" s="19">
        <v>240</v>
      </c>
      <c r="D16" s="15">
        <f>C16+H11-(D10+40-H10)</f>
        <v>131</v>
      </c>
      <c r="E16" s="1">
        <f>D16-E10-40</f>
        <v>25</v>
      </c>
    </row>
    <row r="17" spans="1:5">
      <c r="A17" t="s">
        <v>23</v>
      </c>
      <c r="C17" s="1">
        <f>C16+$B$15</f>
        <v>1227</v>
      </c>
      <c r="D17" s="1">
        <f t="shared" ref="D17:E17" si="2">D16+$B$15</f>
        <v>1118</v>
      </c>
      <c r="E17" s="1">
        <f t="shared" si="2"/>
        <v>1012</v>
      </c>
    </row>
    <row r="19" spans="1:5">
      <c r="A19" t="s">
        <v>22</v>
      </c>
      <c r="C19" s="9">
        <f>C17/C8</f>
        <v>7.9100051572975758</v>
      </c>
      <c r="D19" s="9">
        <f>D17/D8</f>
        <v>6.9012345679012341</v>
      </c>
      <c r="E19" s="9">
        <f>E17/E8</f>
        <v>6.3647798742138368</v>
      </c>
    </row>
    <row r="20" spans="1:5">
      <c r="A20" t="s">
        <v>24</v>
      </c>
      <c r="C20" s="9">
        <f>$B$15/C10</f>
        <v>14.846570397111913</v>
      </c>
      <c r="D20" s="9">
        <f>$B$15/D10</f>
        <v>14.304347826086957</v>
      </c>
      <c r="E20" s="9">
        <f>$B$15/E10</f>
        <v>14.954545454545455</v>
      </c>
    </row>
    <row r="21" spans="1:5">
      <c r="C21" s="9"/>
      <c r="D21" s="9"/>
      <c r="E21" s="9"/>
    </row>
    <row r="22" spans="1:5">
      <c r="A22" t="s">
        <v>21</v>
      </c>
      <c r="C22" s="20">
        <v>8</v>
      </c>
      <c r="D22" s="20">
        <v>7</v>
      </c>
      <c r="E22" s="20">
        <v>6</v>
      </c>
    </row>
    <row r="23" spans="1:5">
      <c r="D23"/>
    </row>
    <row r="24" spans="1:5">
      <c r="A24" t="s">
        <v>15</v>
      </c>
      <c r="C24" s="1">
        <f>C22*C8</f>
        <v>1240.96</v>
      </c>
      <c r="D24" s="1">
        <f>D22*D8</f>
        <v>1134</v>
      </c>
      <c r="E24" s="1">
        <f>E22*E8</f>
        <v>954</v>
      </c>
    </row>
    <row r="25" spans="1:5">
      <c r="A25" t="s">
        <v>16</v>
      </c>
      <c r="C25" s="1">
        <f>C24-C16</f>
        <v>1000.96</v>
      </c>
      <c r="D25" s="1">
        <f>D24-D16</f>
        <v>1003</v>
      </c>
      <c r="E25" s="1">
        <f>E24-E16</f>
        <v>929</v>
      </c>
    </row>
    <row r="26" spans="1:5">
      <c r="A26" t="s">
        <v>17</v>
      </c>
      <c r="C26" s="1">
        <f>C25/$B$15*308</f>
        <v>312.35631205673758</v>
      </c>
      <c r="D26" s="1">
        <f>D25/$B$15*308</f>
        <v>312.99290780141843</v>
      </c>
      <c r="E26" s="1">
        <f>E25/$B$15*308</f>
        <v>289.90070921985819</v>
      </c>
    </row>
    <row r="27" spans="1:5">
      <c r="B27" s="10"/>
    </row>
    <row r="28" spans="1:5">
      <c r="B28" s="10"/>
    </row>
    <row r="33" spans="2:2">
      <c r="B33" s="8"/>
    </row>
    <row r="34" spans="2:2">
      <c r="B34" s="8"/>
    </row>
    <row r="36" spans="2:2">
      <c r="B36" s="10"/>
    </row>
    <row r="37" spans="2:2">
      <c r="B37" s="10"/>
    </row>
    <row r="39" spans="2:2">
      <c r="B39" s="3"/>
    </row>
  </sheetData>
  <mergeCells count="1">
    <mergeCell ref="A3:D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Deep_base</vt:lpstr>
      <vt:lpstr>Deep_bull</vt:lpstr>
      <vt:lpstr>Deep_bear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2017-02-11T16:15:02Z</dcterms:modified>
</cp:coreProperties>
</file>