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ock\"/>
    </mc:Choice>
  </mc:AlternateContent>
  <bookViews>
    <workbookView xWindow="0" yWindow="0" windowWidth="16476" windowHeight="10356" tabRatio="198"/>
  </bookViews>
  <sheets>
    <sheet name="Avanti Feeds" sheetId="3" r:id="rId1"/>
  </sheets>
  <calcPr calcId="152511"/>
</workbook>
</file>

<file path=xl/calcChain.xml><?xml version="1.0" encoding="utf-8"?>
<calcChain xmlns="http://schemas.openxmlformats.org/spreadsheetml/2006/main">
  <c r="Z4" i="3" l="1"/>
  <c r="Z14" i="3" s="1"/>
  <c r="Y4" i="3"/>
  <c r="X4" i="3"/>
  <c r="W4" i="3"/>
  <c r="Z16" i="3"/>
  <c r="V16" i="3"/>
  <c r="R16" i="3"/>
  <c r="N16" i="3"/>
  <c r="J16" i="3"/>
  <c r="F16" i="3"/>
  <c r="V4" i="3"/>
  <c r="U4" i="3"/>
  <c r="U14" i="3" s="1"/>
  <c r="U20" i="3" s="1"/>
  <c r="T4" i="3"/>
  <c r="S4" i="3"/>
  <c r="T7" i="3"/>
  <c r="S6" i="3"/>
  <c r="T6" i="3"/>
  <c r="R6" i="3"/>
  <c r="V6" i="3" s="1"/>
  <c r="Q6" i="3"/>
  <c r="P6" i="3"/>
  <c r="O6" i="3"/>
  <c r="Z9" i="3"/>
  <c r="Z15" i="3" s="1"/>
  <c r="Y9" i="3"/>
  <c r="X9" i="3"/>
  <c r="W9" i="3"/>
  <c r="V9" i="3"/>
  <c r="U9" i="3"/>
  <c r="T9" i="3"/>
  <c r="S9" i="3"/>
  <c r="V15" i="3"/>
  <c r="Y15" i="3"/>
  <c r="X15" i="3"/>
  <c r="W15" i="3"/>
  <c r="Y14" i="3"/>
  <c r="X14" i="3"/>
  <c r="W14" i="3"/>
  <c r="X12" i="3"/>
  <c r="Z10" i="3"/>
  <c r="Y10" i="3"/>
  <c r="X10" i="3"/>
  <c r="W10" i="3"/>
  <c r="R21" i="3"/>
  <c r="N21" i="3"/>
  <c r="J21" i="3"/>
  <c r="F21" i="3"/>
  <c r="U15" i="3"/>
  <c r="T15" i="3"/>
  <c r="S15" i="3"/>
  <c r="V14" i="3"/>
  <c r="S14" i="3"/>
  <c r="S20" i="3" s="1"/>
  <c r="V10" i="3"/>
  <c r="U10" i="3"/>
  <c r="T10" i="3"/>
  <c r="S10" i="3"/>
  <c r="U6" i="3"/>
  <c r="P7" i="3"/>
  <c r="L7" i="3"/>
  <c r="J8" i="3"/>
  <c r="H7" i="3"/>
  <c r="P12" i="3"/>
  <c r="L12" i="3"/>
  <c r="J13" i="3"/>
  <c r="H12" i="3"/>
  <c r="F13" i="3"/>
  <c r="D12" i="3"/>
  <c r="D7" i="3"/>
  <c r="F8" i="3"/>
  <c r="Q22" i="3"/>
  <c r="Q24" i="3"/>
  <c r="P22" i="3"/>
  <c r="P24" i="3"/>
  <c r="O22" i="3"/>
  <c r="O24" i="3"/>
  <c r="N22" i="3"/>
  <c r="N24" i="3"/>
  <c r="M22" i="3"/>
  <c r="M24" i="3"/>
  <c r="L22" i="3"/>
  <c r="L24" i="3"/>
  <c r="K22" i="3"/>
  <c r="K24" i="3"/>
  <c r="J22" i="3"/>
  <c r="J24" i="3"/>
  <c r="I22" i="3"/>
  <c r="I24" i="3"/>
  <c r="H22" i="3"/>
  <c r="H24" i="3"/>
  <c r="G22" i="3"/>
  <c r="G24" i="3"/>
  <c r="F22" i="3"/>
  <c r="F24" i="3"/>
  <c r="E22" i="3"/>
  <c r="D22" i="3"/>
  <c r="C22" i="3"/>
  <c r="R22" i="3"/>
  <c r="R24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L11" i="3"/>
  <c r="M11" i="3"/>
  <c r="R10" i="3"/>
  <c r="Q10" i="3"/>
  <c r="P10" i="3"/>
  <c r="O10" i="3"/>
  <c r="K10" i="3"/>
  <c r="I6" i="3"/>
  <c r="M6" i="3"/>
  <c r="Q5" i="3"/>
  <c r="J11" i="3"/>
  <c r="I11" i="3"/>
  <c r="H11" i="3"/>
  <c r="G11" i="3"/>
  <c r="F11" i="3"/>
  <c r="E11" i="3"/>
  <c r="D11" i="3"/>
  <c r="C11" i="3"/>
  <c r="J6" i="3"/>
  <c r="N6" i="3"/>
  <c r="H6" i="3"/>
  <c r="L6" i="3"/>
  <c r="G6" i="3"/>
  <c r="K6" i="3"/>
  <c r="K5" i="3"/>
  <c r="F6" i="3"/>
  <c r="E6" i="3"/>
  <c r="D6" i="3"/>
  <c r="C6" i="3"/>
  <c r="R13" i="3"/>
  <c r="R5" i="3"/>
  <c r="N5" i="3"/>
  <c r="L10" i="3"/>
  <c r="N11" i="3"/>
  <c r="N10" i="3"/>
  <c r="M10" i="3"/>
  <c r="L5" i="3"/>
  <c r="M5" i="3"/>
  <c r="O5" i="3"/>
  <c r="N13" i="3"/>
  <c r="N8" i="3"/>
  <c r="X7" i="3" l="1"/>
  <c r="Y20" i="3"/>
  <c r="U5" i="3"/>
  <c r="V20" i="3"/>
  <c r="T14" i="3"/>
  <c r="T20" i="3" s="1"/>
  <c r="X20" i="3" s="1"/>
  <c r="W20" i="3"/>
  <c r="S23" i="3"/>
  <c r="S22" i="3" s="1"/>
  <c r="S5" i="3"/>
  <c r="W6" i="3"/>
  <c r="W5" i="3" s="1"/>
  <c r="Z13" i="3"/>
  <c r="V13" i="3"/>
  <c r="T12" i="3"/>
  <c r="V5" i="3"/>
  <c r="Z6" i="3"/>
  <c r="Z5" i="3" s="1"/>
  <c r="Y6" i="3"/>
  <c r="Y5" i="3" s="1"/>
  <c r="T5" i="3"/>
  <c r="X6" i="3"/>
  <c r="X5" i="3" s="1"/>
  <c r="P5" i="3"/>
  <c r="R8" i="3" s="1"/>
  <c r="V23" i="3" l="1"/>
  <c r="V22" i="3" s="1"/>
  <c r="Z20" i="3"/>
  <c r="Z21" i="3" s="1"/>
  <c r="T23" i="3"/>
  <c r="T22" i="3" s="1"/>
  <c r="V21" i="3"/>
  <c r="U23" i="3"/>
  <c r="U22" i="3" s="1"/>
  <c r="W23" i="3"/>
  <c r="W22" i="3" s="1"/>
  <c r="Y23" i="3"/>
  <c r="Y22" i="3" s="1"/>
  <c r="X23" i="3"/>
  <c r="X22" i="3" s="1"/>
  <c r="V8" i="3"/>
  <c r="Z8" i="3"/>
  <c r="Z23" i="3" l="1"/>
  <c r="Z22" i="3" s="1"/>
</calcChain>
</file>

<file path=xl/sharedStrings.xml><?xml version="1.0" encoding="utf-8"?>
<sst xmlns="http://schemas.openxmlformats.org/spreadsheetml/2006/main" count="62" uniqueCount="62">
  <si>
    <t>Avanti Feeds</t>
  </si>
  <si>
    <t>Q1 12</t>
  </si>
  <si>
    <t>Q2 12</t>
  </si>
  <si>
    <t>Q3 12</t>
  </si>
  <si>
    <t>Q4 12</t>
  </si>
  <si>
    <t>Q1 13</t>
  </si>
  <si>
    <t>Q2 13</t>
  </si>
  <si>
    <t>Q3 13</t>
  </si>
  <si>
    <t>Q4 13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</si>
  <si>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</si>
  <si>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</si>
  <si>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</si>
  <si>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</si>
  <si>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</si>
  <si>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</si>
  <si>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</si>
  <si>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</si>
  <si>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Avg Shrimp Feed Price/Kg</t>
  </si>
  <si>
    <t>Shrimp Processing Revenue</t>
  </si>
  <si>
    <t>Shrimp Processing Margin %</t>
  </si>
  <si>
    <t>Shrimp Feed Margin %</t>
  </si>
  <si>
    <t>Shrimp Feed Revenue (in cr)</t>
  </si>
  <si>
    <t>Shrimp Feed Profit (in cr)</t>
  </si>
  <si>
    <t>Shrimp Processing Profit (in cr)</t>
  </si>
  <si>
    <t>Market Cap (in cr)</t>
  </si>
  <si>
    <t>1H Shrimp Feed/Year</t>
  </si>
  <si>
    <t>1Y Shrimp Feed/Year (in MT)</t>
  </si>
  <si>
    <t>1H Shrimp Processing/year</t>
  </si>
  <si>
    <t>1Y Shrimp Processing/year</t>
  </si>
  <si>
    <t>Shrimp Feed Vol (in MT)</t>
  </si>
  <si>
    <t>Shrimp Processing Vol (in MT)</t>
  </si>
  <si>
    <t>P/E (TTM)</t>
  </si>
  <si>
    <t>1Y EPS (in INR)</t>
  </si>
  <si>
    <t>1Q EPS (in INR)</t>
  </si>
  <si>
    <t>Avg Shrimp (Processed) Price/Kg</t>
  </si>
  <si>
    <t>Additional Triggers</t>
  </si>
  <si>
    <t>Shrimp Feed Capacity</t>
  </si>
  <si>
    <t>Shrimp Processing Capacity</t>
  </si>
  <si>
    <t>1) 8,000 MT</t>
  </si>
  <si>
    <t>2) Shrimp Processing (new JV with TUF - 15000 MT)</t>
  </si>
  <si>
    <t>3) Retail (Prawn King)</t>
  </si>
  <si>
    <t>Notes</t>
  </si>
  <si>
    <t>2) 75,000 MT expansion per year (plan)</t>
  </si>
  <si>
    <t>1) Hatchery</t>
  </si>
  <si>
    <t xml:space="preserve">Current cost of Shrimp production for a farmer for 30-40 counts: Rs. ~250 (good practise) </t>
  </si>
  <si>
    <r>
      <t>Q1 16</t>
    </r>
    <r>
      <rPr>
        <sz val="10"/>
        <color rgb="FFFF0000"/>
        <rFont val="Calibri Light"/>
        <family val="2"/>
        <scheme val="major"/>
      </rPr>
      <t>E</t>
    </r>
  </si>
  <si>
    <r>
      <t>Q2 16</t>
    </r>
    <r>
      <rPr>
        <sz val="10"/>
        <color rgb="FFFF0000"/>
        <rFont val="Calibri Light"/>
        <family val="2"/>
        <scheme val="major"/>
      </rPr>
      <t>E</t>
    </r>
  </si>
  <si>
    <r>
      <t>Q3 16</t>
    </r>
    <r>
      <rPr>
        <sz val="10"/>
        <color rgb="FFFF0000"/>
        <rFont val="Calibri Light"/>
        <family val="2"/>
        <scheme val="major"/>
      </rPr>
      <t>E</t>
    </r>
  </si>
  <si>
    <r>
      <t>Q4 16</t>
    </r>
    <r>
      <rPr>
        <sz val="10"/>
        <color rgb="FFFF0000"/>
        <rFont val="Calibri Light"/>
        <family val="2"/>
        <scheme val="major"/>
      </rPr>
      <t>E</t>
    </r>
  </si>
  <si>
    <r>
      <t>Q1 17</t>
    </r>
    <r>
      <rPr>
        <sz val="10"/>
        <color rgb="FFFF0000"/>
        <rFont val="Calibri Light"/>
        <family val="2"/>
        <scheme val="major"/>
      </rPr>
      <t>E</t>
    </r>
  </si>
  <si>
    <r>
      <t>Q2 17</t>
    </r>
    <r>
      <rPr>
        <sz val="10"/>
        <color rgb="FFFF0000"/>
        <rFont val="Calibri Light"/>
        <family val="2"/>
        <scheme val="major"/>
      </rPr>
      <t>E</t>
    </r>
  </si>
  <si>
    <r>
      <t>Q3 17</t>
    </r>
    <r>
      <rPr>
        <sz val="10"/>
        <color rgb="FFFF0000"/>
        <rFont val="Calibri Light"/>
        <family val="2"/>
        <scheme val="major"/>
      </rPr>
      <t>E</t>
    </r>
  </si>
  <si>
    <r>
      <t>Q4 17</t>
    </r>
    <r>
      <rPr>
        <sz val="10"/>
        <color rgb="FFFF0000"/>
        <rFont val="Calibri Light"/>
        <family val="2"/>
        <scheme val="major"/>
      </rPr>
      <t>E</t>
    </r>
  </si>
  <si>
    <r>
      <rPr>
        <sz val="10"/>
        <color rgb="FF00B0F0"/>
        <rFont val="Calibri Light"/>
        <family val="2"/>
        <scheme val="major"/>
      </rPr>
      <t>Blue</t>
    </r>
    <r>
      <rPr>
        <sz val="10"/>
        <rFont val="Calibri Light"/>
        <family val="2"/>
        <scheme val="major"/>
      </rPr>
      <t xml:space="preserve"> indicates guess work - to be verified in FY15 AR</t>
    </r>
  </si>
  <si>
    <t>Share Price (on last day of Qtr)</t>
  </si>
  <si>
    <t>|------&gt; "It’s stupid the way people extrapolate the past- and not slightly stupid, but massively stupid."- Charlie Munger</t>
  </si>
  <si>
    <t>|------&gt; "Excel is great tool for fiction writers" - David J. Bland</t>
  </si>
  <si>
    <t>Feed in Shrimp production forms 40-45% of over all production cost</t>
  </si>
  <si>
    <t>Feed Conversion Ratio (FCR): 1.35 to 1.5kg of feed for 1kg of shrimp mass (1.8 to 2L MT of shrimp translates to 2.8L MT of feed)</t>
  </si>
  <si>
    <t>Financial Year---&gt;</t>
  </si>
  <si>
    <t>1Y Total Sales (in cr)</t>
  </si>
  <si>
    <t>1) ~285,000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</si>
</sst>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0" tint="-0.34998626667073579"/>
      <name val="Calibri Light"/>
      <family val="2"/>
      <scheme val="major"/>
    </font>
    <font>
      <sz val="10"/>
      <color rgb="FF00B0F0"/>
      <name val="Calibri Light"/>
      <family val="2"/>
      <scheme val="major"/>
    </font>
    <font>
      <sz val="10"/>
      <color theme="0" tint="-0.49998474074526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9" fontId="1" fillId="0" borderId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9" fontId="2" fillId="0" borderId="1" xfId="2" applyFont="1" applyBorder="1"/>
    <xf numFmtId="164" fontId="2" fillId="0" borderId="1" xfId="0" applyNumberFormat="1" applyFont="1" applyBorder="1"/>
    <xf numFmtId="1" fontId="2" fillId="3" borderId="1" xfId="0" applyNumberFormat="1" applyFont="1" applyFill="1" applyBorder="1"/>
    <xf numFmtId="0" fontId="4" fillId="0" borderId="0" xfId="0" applyFont="1"/>
    <xf numFmtId="0" fontId="5" fillId="0" borderId="0" xfId="0" applyFont="1"/>
    <xf numFmtId="165" fontId="2" fillId="0" borderId="1" xfId="1" applyNumberFormat="1" applyFont="1" applyBorder="1"/>
    <xf numFmtId="1" fontId="6" fillId="4" borderId="1" xfId="0" applyNumberFormat="1" applyFont="1" applyFill="1" applyBorder="1"/>
    <xf numFmtId="0" fontId="6" fillId="4" borderId="1" xfId="0" applyFont="1" applyFill="1" applyBorder="1"/>
    <xf numFmtId="9" fontId="6" fillId="4" borderId="1" xfId="2" applyFont="1" applyFill="1" applyBorder="1"/>
    <xf numFmtId="165" fontId="6" fillId="4" borderId="1" xfId="1" applyNumberFormat="1" applyFont="1" applyFill="1" applyBorder="1"/>
    <xf numFmtId="164" fontId="6" fillId="4" borderId="1" xfId="0" applyNumberFormat="1" applyFont="1" applyFill="1" applyBorder="1"/>
    <xf numFmtId="0" fontId="3" fillId="0" borderId="0" xfId="0" applyFont="1"/>
    <xf numFmtId="1" fontId="7" fillId="0" borderId="1" xfId="0" applyNumberFormat="1" applyFont="1" applyBorder="1"/>
    <xf numFmtId="1" fontId="8" fillId="3" borderId="1" xfId="0" applyNumberFormat="1" applyFont="1" applyFill="1" applyBorder="1"/>
    <xf numFmtId="0" fontId="8" fillId="3" borderId="1" xfId="0" applyFont="1" applyFill="1" applyBorder="1"/>
    <xf numFmtId="9" fontId="8" fillId="3" borderId="1" xfId="2" applyFont="1" applyFill="1" applyBorder="1"/>
    <xf numFmtId="165" fontId="8" fillId="3" borderId="1" xfId="1" applyNumberFormat="1" applyFont="1" applyFill="1" applyBorder="1"/>
    <xf numFmtId="164" fontId="8" fillId="3" borderId="1" xfId="0" applyNumberFormat="1" applyFont="1" applyFill="1" applyBorder="1"/>
    <xf numFmtId="0" fontId="2" fillId="2" borderId="1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Shrimp</a:t>
            </a:r>
            <a:r>
              <a:rPr lang="en-US" baseline="0"/>
              <a:t> </a:t>
            </a:r>
            <a:r>
              <a:rPr lang="en-US"/>
              <a:t>Feed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'Avanti Feeds'!$B$4</c:f>
              <c:strCache>
                <c:ptCount val="1"/>
                <c:pt idx="0">
                  <c:v>Shrimp Feed Revenue (in cr)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Feeds'!$C$4:$R$4</c:f>
              <c:numCache>
                <c:formatCode>0</c:formatCode>
                <c:ptCount val="16"/>
                <c:pt idx="0">
                  <c:v>80.63</c:v>
                </c:pt>
                <c:pt idx="1">
                  <c:v>74.819999999999993</c:v>
                </c:pt>
                <c:pt idx="2">
                  <c:v>56.27</c:v>
                </c:pt>
                <c:pt idx="3">
                  <c:v>59.77</c:v>
                </c:pt>
                <c:pt idx="4">
                  <c:v>147.32</c:v>
                </c:pt>
                <c:pt idx="5">
                  <c:v>136.34</c:v>
                </c:pt>
                <c:pt idx="6">
                  <c:v>94.39</c:v>
                </c:pt>
                <c:pt idx="7">
                  <c:v>123.81</c:v>
                </c:pt>
                <c:pt idx="8">
                  <c:v>214.81</c:v>
                </c:pt>
                <c:pt idx="9">
                  <c:v>211.67</c:v>
                </c:pt>
                <c:pt idx="10">
                  <c:v>206.56</c:v>
                </c:pt>
                <c:pt idx="11">
                  <c:v>224.05</c:v>
                </c:pt>
                <c:pt idx="12">
                  <c:v>396.05</c:v>
                </c:pt>
                <c:pt idx="13">
                  <c:v>434.12</c:v>
                </c:pt>
                <c:pt idx="14">
                  <c:v>337.07</c:v>
                </c:pt>
                <c:pt idx="15">
                  <c:v>340.2</c:v>
                </c:pt>
              </c:numCache>
            </c:numRef>
          </c:val>
        </c:ser>
        <c:ser>
          <c:idx val="1"/>
          <c:order val="1"/>
          <c:tx>
            <c:strRef>
              <c:f>'Avanti Feeds'!$B$14</c:f>
              <c:strCache>
                <c:ptCount val="1"/>
                <c:pt idx="0">
                  <c:v>Shrimp Feed Profit (in cr)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Feeds'!$C$14:$R$14</c:f>
              <c:numCache>
                <c:formatCode>0.0</c:formatCode>
                <c:ptCount val="16"/>
                <c:pt idx="0">
                  <c:v>10.7</c:v>
                </c:pt>
                <c:pt idx="1">
                  <c:v>8.02</c:v>
                </c:pt>
                <c:pt idx="2">
                  <c:v>5.42</c:v>
                </c:pt>
                <c:pt idx="3">
                  <c:v>4.96</c:v>
                </c:pt>
                <c:pt idx="4">
                  <c:v>11.1</c:v>
                </c:pt>
                <c:pt idx="5">
                  <c:v>2.71</c:v>
                </c:pt>
                <c:pt idx="6">
                  <c:v>1.45</c:v>
                </c:pt>
                <c:pt idx="7">
                  <c:v>10.57</c:v>
                </c:pt>
                <c:pt idx="8">
                  <c:v>16.18</c:v>
                </c:pt>
                <c:pt idx="9">
                  <c:v>13.22</c:v>
                </c:pt>
                <c:pt idx="10">
                  <c:v>23.87</c:v>
                </c:pt>
                <c:pt idx="11">
                  <c:v>18.91</c:v>
                </c:pt>
                <c:pt idx="12">
                  <c:v>30.44</c:v>
                </c:pt>
                <c:pt idx="13">
                  <c:v>42.49</c:v>
                </c:pt>
                <c:pt idx="14">
                  <c:v>44.27</c:v>
                </c:pt>
                <c:pt idx="15">
                  <c:v>33.369999999999997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388304"/>
        <c:axId val="252389424"/>
      </c:barChart>
      <c:lineChart>
        <c:grouping val="standard"/>
        <c:varyColors val="0"/>
        <c:ser>
          <c:idx val="2"/>
          <c:order val="2"/>
          <c:tx>
            <c:strRef>
              <c:f>'Avanti Feeds'!$B$17</c:f>
              <c:strCache>
                <c:ptCount val="1"/>
                <c:pt idx="0">
                  <c:v>Shrimp Feed Margin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Feeds'!$C$17:$R$17</c:f>
              <c:numCache>
                <c:formatCode>0%</c:formatCode>
                <c:ptCount val="16"/>
                <c:pt idx="0">
                  <c:v>0.13270494853032369</c:v>
                </c:pt>
                <c:pt idx="1">
                  <c:v>0.10719059075113606</c:v>
                </c:pt>
                <c:pt idx="2">
                  <c:v>9.6321307979385096E-2</c:v>
                </c:pt>
                <c:pt idx="3">
                  <c:v>8.2984774970721098E-2</c:v>
                </c:pt>
                <c:pt idx="4">
                  <c:v>7.5346185175128977E-2</c:v>
                </c:pt>
                <c:pt idx="5">
                  <c:v>1.9876778641631215E-2</c:v>
                </c:pt>
                <c:pt idx="6">
                  <c:v>1.5361796800508528E-2</c:v>
                </c:pt>
                <c:pt idx="7">
                  <c:v>8.5372748566351672E-2</c:v>
                </c:pt>
                <c:pt idx="8">
                  <c:v>7.532237791536707E-2</c:v>
                </c:pt>
                <c:pt idx="9">
                  <c:v>6.2455709358907742E-2</c:v>
                </c:pt>
                <c:pt idx="10">
                  <c:v>0.1155596436870643</c:v>
                </c:pt>
                <c:pt idx="11">
                  <c:v>8.4400803392099974E-2</c:v>
                </c:pt>
                <c:pt idx="12">
                  <c:v>7.6858982451710647E-2</c:v>
                </c:pt>
                <c:pt idx="13">
                  <c:v>9.787616327282779E-2</c:v>
                </c:pt>
                <c:pt idx="14">
                  <c:v>0.13133770433441125</c:v>
                </c:pt>
                <c:pt idx="15">
                  <c:v>9.8089359200470308E-2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34960"/>
        <c:axId val="257853808"/>
      </c:lineChart>
      <c:catAx>
        <c:axId val="2523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89424"/>
        <c:crosses val="autoZero"/>
        <c:auto val="1"/>
        <c:lblAlgn val="ctr"/>
        <c:lblOffset val="100"/>
        <c:noMultiLvlLbl val="0"/>
      </c:catAx>
      <c:valAx>
        <c:axId val="25238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88304"/>
        <c:crosses val="autoZero"/>
        <c:crossBetween val="between"/>
      </c:valAx>
      <c:catAx>
        <c:axId val="25163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853808"/>
        <c:crosses val="autoZero"/>
        <c:auto val="1"/>
        <c:lblAlgn val="ctr"/>
        <c:lblOffset val="100"/>
        <c:noMultiLvlLbl val="0"/>
      </c:catAx>
      <c:valAx>
        <c:axId val="2578538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63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291557305336838"/>
          <c:w val="0.97063464220437778"/>
          <c:h val="0.1493066491688539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Shrimp</a:t>
            </a:r>
            <a:r>
              <a:rPr lang="en-US" baseline="0"/>
              <a:t> Processing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'Avanti Feeds'!$B$9</c:f>
              <c:strCache>
                <c:ptCount val="1"/>
                <c:pt idx="0">
                  <c:v>Shrimp Processing Revenue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Feeds'!$C$9:$R$9</c:f>
              <c:numCache>
                <c:formatCode>0</c:formatCode>
                <c:ptCount val="16"/>
                <c:pt idx="0">
                  <c:v>31.75</c:v>
                </c:pt>
                <c:pt idx="1">
                  <c:v>48.84</c:v>
                </c:pt>
                <c:pt idx="2">
                  <c:v>20.66</c:v>
                </c:pt>
                <c:pt idx="3">
                  <c:v>18.510000000000002</c:v>
                </c:pt>
                <c:pt idx="4">
                  <c:v>11.51</c:v>
                </c:pt>
                <c:pt idx="5">
                  <c:v>53.5</c:v>
                </c:pt>
                <c:pt idx="6">
                  <c:v>44.65</c:v>
                </c:pt>
                <c:pt idx="7">
                  <c:v>34.1</c:v>
                </c:pt>
                <c:pt idx="8">
                  <c:v>55.25</c:v>
                </c:pt>
                <c:pt idx="9">
                  <c:v>92.01</c:v>
                </c:pt>
                <c:pt idx="10">
                  <c:v>71.81</c:v>
                </c:pt>
                <c:pt idx="11">
                  <c:v>53.01</c:v>
                </c:pt>
                <c:pt idx="12">
                  <c:v>81.510000000000005</c:v>
                </c:pt>
                <c:pt idx="13">
                  <c:v>96.58</c:v>
                </c:pt>
                <c:pt idx="14">
                  <c:v>47.76</c:v>
                </c:pt>
                <c:pt idx="15">
                  <c:v>41.05</c:v>
                </c:pt>
              </c:numCache>
            </c:numRef>
          </c:val>
        </c:ser>
        <c:ser>
          <c:idx val="1"/>
          <c:order val="1"/>
          <c:tx>
            <c:strRef>
              <c:f>'Avanti Feeds'!$B$15</c:f>
              <c:strCache>
                <c:ptCount val="1"/>
                <c:pt idx="0">
                  <c:v>Shrimp Processing Profit (in cr)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Feeds'!$C$15:$R$15</c:f>
              <c:numCache>
                <c:formatCode>0.0</c:formatCode>
                <c:ptCount val="16"/>
                <c:pt idx="0">
                  <c:v>0.8</c:v>
                </c:pt>
                <c:pt idx="1">
                  <c:v>10.28</c:v>
                </c:pt>
                <c:pt idx="2">
                  <c:v>1.87</c:v>
                </c:pt>
                <c:pt idx="3">
                  <c:v>1.25</c:v>
                </c:pt>
                <c:pt idx="4">
                  <c:v>0.98</c:v>
                </c:pt>
                <c:pt idx="5">
                  <c:v>10.81</c:v>
                </c:pt>
                <c:pt idx="6">
                  <c:v>5.33</c:v>
                </c:pt>
                <c:pt idx="7">
                  <c:v>1.6</c:v>
                </c:pt>
                <c:pt idx="8">
                  <c:v>5.4</c:v>
                </c:pt>
                <c:pt idx="9">
                  <c:v>14.96</c:v>
                </c:pt>
                <c:pt idx="10">
                  <c:v>8.6300000000000008</c:v>
                </c:pt>
                <c:pt idx="11">
                  <c:v>2.5299999999999998</c:v>
                </c:pt>
                <c:pt idx="12">
                  <c:v>7.16</c:v>
                </c:pt>
                <c:pt idx="13">
                  <c:v>8.49</c:v>
                </c:pt>
                <c:pt idx="14">
                  <c:v>4.1100000000000003</c:v>
                </c:pt>
                <c:pt idx="15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77888"/>
        <c:axId val="179878448"/>
      </c:barChart>
      <c:lineChart>
        <c:grouping val="standard"/>
        <c:varyColors val="0"/>
        <c:ser>
          <c:idx val="2"/>
          <c:order val="2"/>
          <c:tx>
            <c:strRef>
              <c:f>'Avanti Feeds'!$B$18</c:f>
              <c:strCache>
                <c:ptCount val="1"/>
                <c:pt idx="0">
                  <c:v>Shrimp Processing Margin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Feeds'!$C$18:$R$18</c:f>
              <c:numCache>
                <c:formatCode>0%</c:formatCode>
                <c:ptCount val="16"/>
                <c:pt idx="0">
                  <c:v>2.5196850393700791E-2</c:v>
                </c:pt>
                <c:pt idx="1">
                  <c:v>0.21048321048321045</c:v>
                </c:pt>
                <c:pt idx="2">
                  <c:v>9.0513068731848986E-2</c:v>
                </c:pt>
                <c:pt idx="3">
                  <c:v>6.7531064289573201E-2</c:v>
                </c:pt>
                <c:pt idx="4">
                  <c:v>8.5143353605560385E-2</c:v>
                </c:pt>
                <c:pt idx="5">
                  <c:v>0.20205607476635515</c:v>
                </c:pt>
                <c:pt idx="6">
                  <c:v>0.11937290033594625</c:v>
                </c:pt>
                <c:pt idx="7">
                  <c:v>4.6920821114369501E-2</c:v>
                </c:pt>
                <c:pt idx="8">
                  <c:v>9.7737556561085973E-2</c:v>
                </c:pt>
                <c:pt idx="9">
                  <c:v>0.16259102271492229</c:v>
                </c:pt>
                <c:pt idx="10">
                  <c:v>0.12017824815485309</c:v>
                </c:pt>
                <c:pt idx="11">
                  <c:v>4.7726843991699679E-2</c:v>
                </c:pt>
                <c:pt idx="12">
                  <c:v>8.7841982578824682E-2</c:v>
                </c:pt>
                <c:pt idx="13">
                  <c:v>8.7906398840339614E-2</c:v>
                </c:pt>
                <c:pt idx="14">
                  <c:v>8.605527638190956E-2</c:v>
                </c:pt>
                <c:pt idx="15">
                  <c:v>3.1668696711327653E-2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79008"/>
        <c:axId val="179879568"/>
      </c:lineChart>
      <c:catAx>
        <c:axId val="1798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78448"/>
        <c:crosses val="autoZero"/>
        <c:auto val="1"/>
        <c:lblAlgn val="ctr"/>
        <c:lblOffset val="100"/>
        <c:noMultiLvlLbl val="0"/>
      </c:catAx>
      <c:valAx>
        <c:axId val="1798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77888"/>
        <c:crosses val="autoZero"/>
        <c:crossBetween val="between"/>
      </c:valAx>
      <c:catAx>
        <c:axId val="17987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879568"/>
        <c:crosses val="autoZero"/>
        <c:auto val="1"/>
        <c:lblAlgn val="ctr"/>
        <c:lblOffset val="100"/>
        <c:noMultiLvlLbl val="0"/>
      </c:catAx>
      <c:valAx>
        <c:axId val="1798795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790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2831469314743301E-2"/>
          <c:y val="0.82291557305336838"/>
          <c:w val="0.80878115753046786"/>
          <c:h val="0.1493066491688539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 and EPS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'Avanti Feeds'!$B$14</c:f>
              <c:strCache>
                <c:ptCount val="1"/>
                <c:pt idx="0">
                  <c:v>Shrimp Feed Profit (in cr)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Feeds'!$C$14:$R$14</c:f>
              <c:numCache>
                <c:formatCode>0.0</c:formatCode>
                <c:ptCount val="16"/>
                <c:pt idx="0">
                  <c:v>10.7</c:v>
                </c:pt>
                <c:pt idx="1">
                  <c:v>8.02</c:v>
                </c:pt>
                <c:pt idx="2">
                  <c:v>5.42</c:v>
                </c:pt>
                <c:pt idx="3">
                  <c:v>4.96</c:v>
                </c:pt>
                <c:pt idx="4">
                  <c:v>11.1</c:v>
                </c:pt>
                <c:pt idx="5">
                  <c:v>2.71</c:v>
                </c:pt>
                <c:pt idx="6">
                  <c:v>1.45</c:v>
                </c:pt>
                <c:pt idx="7">
                  <c:v>10.57</c:v>
                </c:pt>
                <c:pt idx="8">
                  <c:v>16.18</c:v>
                </c:pt>
                <c:pt idx="9">
                  <c:v>13.22</c:v>
                </c:pt>
                <c:pt idx="10">
                  <c:v>23.87</c:v>
                </c:pt>
                <c:pt idx="11">
                  <c:v>18.91</c:v>
                </c:pt>
                <c:pt idx="12">
                  <c:v>30.44</c:v>
                </c:pt>
                <c:pt idx="13">
                  <c:v>42.49</c:v>
                </c:pt>
                <c:pt idx="14">
                  <c:v>44.27</c:v>
                </c:pt>
                <c:pt idx="15">
                  <c:v>33.369999999999997</c:v>
                </c:pt>
              </c:numCache>
            </c:numRef>
          </c:val>
        </c:ser>
        <c:ser>
          <c:idx val="1"/>
          <c:order val="1"/>
          <c:tx>
            <c:strRef>
              <c:f>'Avanti Feeds'!$B$15</c:f>
              <c:strCache>
                <c:ptCount val="1"/>
                <c:pt idx="0">
                  <c:v>Shrimp Processing Profit (in cr)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Feeds'!$C$15:$R$15</c:f>
              <c:numCache>
                <c:formatCode>0.0</c:formatCode>
                <c:ptCount val="16"/>
                <c:pt idx="0">
                  <c:v>0.8</c:v>
                </c:pt>
                <c:pt idx="1">
                  <c:v>10.28</c:v>
                </c:pt>
                <c:pt idx="2">
                  <c:v>1.87</c:v>
                </c:pt>
                <c:pt idx="3">
                  <c:v>1.25</c:v>
                </c:pt>
                <c:pt idx="4">
                  <c:v>0.98</c:v>
                </c:pt>
                <c:pt idx="5">
                  <c:v>10.81</c:v>
                </c:pt>
                <c:pt idx="6">
                  <c:v>5.33</c:v>
                </c:pt>
                <c:pt idx="7">
                  <c:v>1.6</c:v>
                </c:pt>
                <c:pt idx="8">
                  <c:v>5.4</c:v>
                </c:pt>
                <c:pt idx="9">
                  <c:v>14.96</c:v>
                </c:pt>
                <c:pt idx="10">
                  <c:v>8.6300000000000008</c:v>
                </c:pt>
                <c:pt idx="11">
                  <c:v>2.5299999999999998</c:v>
                </c:pt>
                <c:pt idx="12">
                  <c:v>7.16</c:v>
                </c:pt>
                <c:pt idx="13">
                  <c:v>8.49</c:v>
                </c:pt>
                <c:pt idx="14">
                  <c:v>4.1100000000000003</c:v>
                </c:pt>
                <c:pt idx="15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9815200"/>
        <c:axId val="179815760"/>
      </c:barChart>
      <c:lineChart>
        <c:grouping val="standard"/>
        <c:varyColors val="0"/>
        <c:ser>
          <c:idx val="2"/>
          <c:order val="2"/>
          <c:tx>
            <c:strRef>
              <c:f>'Avanti Feeds'!$B$20</c:f>
              <c:strCache>
                <c:ptCount val="1"/>
                <c:pt idx="0">
                  <c:v>1Q EPS (in INR)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Feeds'!$C$20:$R$20</c:f>
              <c:numCache>
                <c:formatCode>0.0</c:formatCode>
                <c:ptCount val="16"/>
                <c:pt idx="0">
                  <c:v>6.77</c:v>
                </c:pt>
                <c:pt idx="1">
                  <c:v>17.71</c:v>
                </c:pt>
                <c:pt idx="2">
                  <c:v>5.89</c:v>
                </c:pt>
                <c:pt idx="3">
                  <c:v>3.98</c:v>
                </c:pt>
                <c:pt idx="4">
                  <c:v>8.5</c:v>
                </c:pt>
                <c:pt idx="5">
                  <c:v>12.25</c:v>
                </c:pt>
                <c:pt idx="6">
                  <c:v>5.21</c:v>
                </c:pt>
                <c:pt idx="7">
                  <c:v>7.28</c:v>
                </c:pt>
                <c:pt idx="8">
                  <c:v>15.66</c:v>
                </c:pt>
                <c:pt idx="9">
                  <c:v>20.45</c:v>
                </c:pt>
                <c:pt idx="10">
                  <c:v>24.71</c:v>
                </c:pt>
                <c:pt idx="11">
                  <c:v>15.96</c:v>
                </c:pt>
                <c:pt idx="12">
                  <c:v>28.21</c:v>
                </c:pt>
                <c:pt idx="13">
                  <c:v>37.630000000000003</c:v>
                </c:pt>
                <c:pt idx="14">
                  <c:v>37.99</c:v>
                </c:pt>
                <c:pt idx="15">
                  <c:v>24.52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16320"/>
        <c:axId val="179816880"/>
      </c:lineChart>
      <c:catAx>
        <c:axId val="1798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5760"/>
        <c:crosses val="autoZero"/>
        <c:auto val="1"/>
        <c:lblAlgn val="ctr"/>
        <c:lblOffset val="100"/>
        <c:noMultiLvlLbl val="0"/>
      </c:catAx>
      <c:valAx>
        <c:axId val="17981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5200"/>
        <c:crosses val="autoZero"/>
        <c:crossBetween val="between"/>
      </c:valAx>
      <c:catAx>
        <c:axId val="17981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816880"/>
        <c:crosses val="autoZero"/>
        <c:auto val="1"/>
        <c:lblAlgn val="ctr"/>
        <c:lblOffset val="100"/>
        <c:noMultiLvlLbl val="0"/>
      </c:catAx>
      <c:valAx>
        <c:axId val="1798168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632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  <a:r>
              <a:rPr lang="en-US" baseline="0"/>
              <a:t> </a:t>
            </a:r>
            <a:r>
              <a:rPr lang="en-US"/>
              <a:t>and MCAP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'Avanti Feeds'!$B$4</c:f>
              <c:strCache>
                <c:ptCount val="1"/>
                <c:pt idx="0">
                  <c:v>Shrimp Feed Revenue (in cr)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Feeds'!$C$4:$R$4</c:f>
              <c:numCache>
                <c:formatCode>0</c:formatCode>
                <c:ptCount val="16"/>
                <c:pt idx="0">
                  <c:v>80.63</c:v>
                </c:pt>
                <c:pt idx="1">
                  <c:v>74.819999999999993</c:v>
                </c:pt>
                <c:pt idx="2">
                  <c:v>56.27</c:v>
                </c:pt>
                <c:pt idx="3">
                  <c:v>59.77</c:v>
                </c:pt>
                <c:pt idx="4">
                  <c:v>147.32</c:v>
                </c:pt>
                <c:pt idx="5">
                  <c:v>136.34</c:v>
                </c:pt>
                <c:pt idx="6">
                  <c:v>94.39</c:v>
                </c:pt>
                <c:pt idx="7">
                  <c:v>123.81</c:v>
                </c:pt>
                <c:pt idx="8">
                  <c:v>214.81</c:v>
                </c:pt>
                <c:pt idx="9">
                  <c:v>211.67</c:v>
                </c:pt>
                <c:pt idx="10">
                  <c:v>206.56</c:v>
                </c:pt>
                <c:pt idx="11">
                  <c:v>224.05</c:v>
                </c:pt>
                <c:pt idx="12">
                  <c:v>396.05</c:v>
                </c:pt>
                <c:pt idx="13">
                  <c:v>434.12</c:v>
                </c:pt>
                <c:pt idx="14">
                  <c:v>337.07</c:v>
                </c:pt>
                <c:pt idx="15">
                  <c:v>340.2</c:v>
                </c:pt>
              </c:numCache>
            </c:numRef>
          </c:val>
        </c:ser>
        <c:ser>
          <c:idx val="1"/>
          <c:order val="1"/>
          <c:tx>
            <c:strRef>
              <c:f>'Avanti Feeds'!$B$9</c:f>
              <c:strCache>
                <c:ptCount val="1"/>
                <c:pt idx="0">
                  <c:v>Shrimp Processing Revenue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Feeds'!$C$9:$R$9</c:f>
              <c:numCache>
                <c:formatCode>0</c:formatCode>
                <c:ptCount val="16"/>
                <c:pt idx="0">
                  <c:v>31.75</c:v>
                </c:pt>
                <c:pt idx="1">
                  <c:v>48.84</c:v>
                </c:pt>
                <c:pt idx="2">
                  <c:v>20.66</c:v>
                </c:pt>
                <c:pt idx="3">
                  <c:v>18.510000000000002</c:v>
                </c:pt>
                <c:pt idx="4">
                  <c:v>11.51</c:v>
                </c:pt>
                <c:pt idx="5">
                  <c:v>53.5</c:v>
                </c:pt>
                <c:pt idx="6">
                  <c:v>44.65</c:v>
                </c:pt>
                <c:pt idx="7">
                  <c:v>34.1</c:v>
                </c:pt>
                <c:pt idx="8">
                  <c:v>55.25</c:v>
                </c:pt>
                <c:pt idx="9">
                  <c:v>92.01</c:v>
                </c:pt>
                <c:pt idx="10">
                  <c:v>71.81</c:v>
                </c:pt>
                <c:pt idx="11">
                  <c:v>53.01</c:v>
                </c:pt>
                <c:pt idx="12">
                  <c:v>81.510000000000005</c:v>
                </c:pt>
                <c:pt idx="13">
                  <c:v>96.58</c:v>
                </c:pt>
                <c:pt idx="14">
                  <c:v>47.76</c:v>
                </c:pt>
                <c:pt idx="15">
                  <c:v>41.05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9854768"/>
        <c:axId val="253376976"/>
      </c:barChart>
      <c:lineChart>
        <c:grouping val="standard"/>
        <c:varyColors val="0"/>
        <c:ser>
          <c:idx val="2"/>
          <c:order val="2"/>
          <c:tx>
            <c:strRef>
              <c:f>'Avanti Feeds'!$B$22</c:f>
              <c:strCache>
                <c:ptCount val="1"/>
                <c:pt idx="0">
                  <c:v>Market Cap (in cr)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'Avanti Feeds'!$C$3:$R$3</c:f>
              <c:strCache>
                <c:ptCount val="16"/>
                <c:pt idx="0">
                  <c:v>Q1 12</c:v>
                </c:pt>
                <c:pt idx="1">
                  <c:v>Q2 12</c:v>
                </c:pt>
                <c:pt idx="2">
                  <c:v>Q3 12</c:v>
                </c:pt>
                <c:pt idx="3">
                  <c:v>Q4 12</c:v>
                </c:pt>
                <c:pt idx="4">
                  <c:v>Q1 13</c:v>
                </c:pt>
                <c:pt idx="5">
                  <c:v>Q2 13</c:v>
                </c:pt>
                <c:pt idx="6">
                  <c:v>Q3 13</c:v>
                </c:pt>
                <c:pt idx="7">
                  <c:v>Q4 13</c:v>
                </c:pt>
                <c:pt idx="8">
                  <c:v>Q1 14</c:v>
                </c:pt>
                <c:pt idx="9">
                  <c:v>Q2 14</c:v>
                </c:pt>
                <c:pt idx="10">
                  <c:v>Q3 14</c:v>
                </c:pt>
                <c:pt idx="11">
                  <c:v>Q4 14</c:v>
                </c:pt>
                <c:pt idx="12">
                  <c:v>Q1 15</c:v>
                </c:pt>
                <c:pt idx="13">
                  <c:v>Q2 15</c:v>
                </c:pt>
                <c:pt idx="14">
                  <c:v>Q3 15</c:v>
                </c:pt>
                <c:pt idx="15">
                  <c:v>Q4 15</c:v>
                </c:pt>
              </c:strCache>
            </c:strRef>
          </c:cat>
          <c:val>
            <c:numRef>
              <c:f>'Avanti Feeds'!$C$22:$R$22</c:f>
              <c:numCache>
                <c:formatCode>0</c:formatCode>
                <c:ptCount val="16"/>
                <c:pt idx="0">
                  <c:v>31.78</c:v>
                </c:pt>
                <c:pt idx="1">
                  <c:v>65.376000000000005</c:v>
                </c:pt>
                <c:pt idx="2">
                  <c:v>116.224</c:v>
                </c:pt>
                <c:pt idx="3">
                  <c:v>90.8</c:v>
                </c:pt>
                <c:pt idx="4">
                  <c:v>124.396</c:v>
                </c:pt>
                <c:pt idx="5">
                  <c:v>181.6</c:v>
                </c:pt>
                <c:pt idx="6">
                  <c:v>145.28</c:v>
                </c:pt>
                <c:pt idx="7">
                  <c:v>94.432000000000002</c:v>
                </c:pt>
                <c:pt idx="8">
                  <c:v>167.98</c:v>
                </c:pt>
                <c:pt idx="9">
                  <c:v>208.84</c:v>
                </c:pt>
                <c:pt idx="10">
                  <c:v>240.62</c:v>
                </c:pt>
                <c:pt idx="11">
                  <c:v>517.55999999999995</c:v>
                </c:pt>
                <c:pt idx="12">
                  <c:v>627.428</c:v>
                </c:pt>
                <c:pt idx="13">
                  <c:v>1550.864</c:v>
                </c:pt>
                <c:pt idx="14">
                  <c:v>1460.972</c:v>
                </c:pt>
                <c:pt idx="15">
                  <c:v>1408.308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77536"/>
        <c:axId val="253378096"/>
      </c:lineChart>
      <c:catAx>
        <c:axId val="17985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376976"/>
        <c:crosses val="autoZero"/>
        <c:auto val="1"/>
        <c:lblAlgn val="ctr"/>
        <c:lblOffset val="100"/>
        <c:noMultiLvlLbl val="0"/>
      </c:catAx>
      <c:valAx>
        <c:axId val="25337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54768"/>
        <c:crosses val="autoZero"/>
        <c:crossBetween val="between"/>
      </c:valAx>
      <c:catAx>
        <c:axId val="25337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378096"/>
        <c:crosses val="autoZero"/>
        <c:auto val="1"/>
        <c:lblAlgn val="ctr"/>
        <c:lblOffset val="100"/>
        <c:noMultiLvlLbl val="0"/>
      </c:catAx>
      <c:valAx>
        <c:axId val="25337809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37753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404400086931814E-3"/>
          <c:y val="0.82291557305336838"/>
          <c:w val="0.98336342511326214"/>
          <c:h val="0.1493066491688539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121920</xdr:rowOff>
    </xdr:from>
    <xdr:to>
      <xdr:col>8</xdr:col>
      <xdr:colOff>99060</xdr:colOff>
      <xdr:row>40</xdr:row>
      <xdr:rowOff>60960</xdr:rowOff>
    </xdr:to>
    <xdr:graphicFrame macro="">
      <xdr:nvGraphicFramePr>
        <xdr:cNvPr id="21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243840</xdr:colOff>
      <xdr:row>24</xdr:row>
      <xdr:rowOff>121920</xdr:rowOff>
    </xdr:from>
    <xdr:to>
      <xdr:col>17</xdr:col>
      <xdr:colOff>533400</xdr:colOff>
      <xdr:row>40</xdr:row>
      <xdr:rowOff>60960</xdr:rowOff>
    </xdr:to>
    <xdr:graphicFrame macro="">
      <xdr:nvGraphicFramePr>
        <xdr:cNvPr id="2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22860</xdr:rowOff>
    </xdr:from>
    <xdr:to>
      <xdr:col>8</xdr:col>
      <xdr:colOff>91440</xdr:colOff>
      <xdr:row>56</xdr:row>
      <xdr:rowOff>137160</xdr:rowOff>
    </xdr:to>
    <xdr:graphicFrame macro="">
      <xdr:nvGraphicFramePr>
        <xdr:cNvPr id="21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236220</xdr:colOff>
      <xdr:row>41</xdr:row>
      <xdr:rowOff>30480</xdr:rowOff>
    </xdr:from>
    <xdr:to>
      <xdr:col>17</xdr:col>
      <xdr:colOff>525780</xdr:colOff>
      <xdr:row>56</xdr:row>
      <xdr:rowOff>144780</xdr:rowOff>
    </xdr:to>
    <xdr:graphicFrame macro="">
      <xdr:nvGraphicFramePr>
        <xdr:cNvPr id="21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Z44"/>
  <sheetViews>
    <sheetView showGridLines="0" tabSelected="1" zoomScaleNormal="100" workbookViewId="0"/>
  </sheetViews>
  <sheetFormatPr defaultColWidth="11.5546875" defaultRowHeight="13.8" x14ac:dyDescent="0.3"/>
  <cols>
    <col min="1" max="1" width="2.5546875" style="1" customWidth="1"/>
    <col min="2" max="2" width="27.109375" style="1" customWidth="1"/>
    <col min="3" max="5" width="6.44140625" style="1" bestFit="1" customWidth="1"/>
    <col min="6" max="6" width="7.5546875" style="1" bestFit="1" customWidth="1"/>
    <col min="7" max="7" width="7" style="1" bestFit="1" customWidth="1"/>
    <col min="8" max="9" width="6.44140625" style="1" bestFit="1" customWidth="1"/>
    <col min="10" max="10" width="8.5546875" style="1" bestFit="1" customWidth="1"/>
    <col min="11" max="13" width="7" style="1" bestFit="1" customWidth="1"/>
    <col min="14" max="14" width="8.5546875" style="1" bestFit="1" customWidth="1"/>
    <col min="15" max="17" width="7" style="1" bestFit="1" customWidth="1"/>
    <col min="18" max="18" width="8.5546875" style="1" bestFit="1" customWidth="1"/>
    <col min="19" max="19" width="6.33203125" style="1" customWidth="1"/>
    <col min="20" max="20" width="6.44140625" style="1" customWidth="1"/>
    <col min="21" max="21" width="6" style="1" customWidth="1"/>
    <col min="22" max="22" width="8.5546875" style="1" bestFit="1" customWidth="1"/>
    <col min="23" max="23" width="6.33203125" style="1" customWidth="1"/>
    <col min="24" max="24" width="7" style="1" bestFit="1" customWidth="1"/>
    <col min="25" max="25" width="6" style="1" customWidth="1"/>
    <col min="26" max="26" width="8.5546875" style="1" bestFit="1" customWidth="1"/>
    <col min="27" max="16384" width="11.5546875" style="1"/>
  </cols>
  <sheetData>
    <row r="1" spans="2:26" x14ac:dyDescent="0.3">
      <c r="S1" s="18" t="s">
        <v>55</v>
      </c>
    </row>
    <row r="2" spans="2:26" ht="18" x14ac:dyDescent="0.35">
      <c r="B2" s="10" t="s">
        <v>0</v>
      </c>
      <c r="S2" s="18" t="s">
        <v>56</v>
      </c>
    </row>
    <row r="3" spans="2:26" x14ac:dyDescent="0.3">
      <c r="B3" s="25" t="s">
        <v>59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45</v>
      </c>
      <c r="T3" s="4" t="s">
        <v>46</v>
      </c>
      <c r="U3" s="4" t="s">
        <v>47</v>
      </c>
      <c r="V3" s="4" t="s">
        <v>48</v>
      </c>
      <c r="W3" s="4" t="s">
        <v>49</v>
      </c>
      <c r="X3" s="4" t="s">
        <v>50</v>
      </c>
      <c r="Y3" s="4" t="s">
        <v>51</v>
      </c>
      <c r="Z3" s="4" t="s">
        <v>52</v>
      </c>
    </row>
    <row r="4" spans="2:26" x14ac:dyDescent="0.3">
      <c r="B4" s="3" t="s">
        <v>21</v>
      </c>
      <c r="C4" s="5">
        <v>80.63</v>
      </c>
      <c r="D4" s="5">
        <v>74.819999999999993</v>
      </c>
      <c r="E4" s="5">
        <v>56.27</v>
      </c>
      <c r="F4" s="5">
        <v>59.77</v>
      </c>
      <c r="G4" s="5">
        <v>147.32</v>
      </c>
      <c r="H4" s="5">
        <v>136.34</v>
      </c>
      <c r="I4" s="5">
        <v>94.39</v>
      </c>
      <c r="J4" s="5">
        <v>123.81</v>
      </c>
      <c r="K4" s="5">
        <v>214.81</v>
      </c>
      <c r="L4" s="5">
        <v>211.67</v>
      </c>
      <c r="M4" s="5">
        <v>206.56</v>
      </c>
      <c r="N4" s="5">
        <v>224.05</v>
      </c>
      <c r="O4" s="5">
        <v>396.05</v>
      </c>
      <c r="P4" s="5">
        <v>434.12</v>
      </c>
      <c r="Q4" s="5">
        <v>337.07</v>
      </c>
      <c r="R4" s="5">
        <v>340.2</v>
      </c>
      <c r="S4" s="20">
        <f>O4*1.3</f>
        <v>514.86500000000001</v>
      </c>
      <c r="T4" s="20">
        <f>P4*1.3</f>
        <v>564.35599999999999</v>
      </c>
      <c r="U4" s="20">
        <f>Q4*1.3</f>
        <v>438.19100000000003</v>
      </c>
      <c r="V4" s="20">
        <f>R4*1.3</f>
        <v>442.26</v>
      </c>
      <c r="W4" s="13">
        <f>S4*1.25</f>
        <v>643.58124999999995</v>
      </c>
      <c r="X4" s="13">
        <f>T4*1.25</f>
        <v>705.44499999999994</v>
      </c>
      <c r="Y4" s="13">
        <f>U4*1.25</f>
        <v>547.73874999999998</v>
      </c>
      <c r="Z4" s="13">
        <f>V4*1.25</f>
        <v>552.82500000000005</v>
      </c>
    </row>
    <row r="5" spans="2:26" x14ac:dyDescent="0.3">
      <c r="B5" s="3" t="s">
        <v>29</v>
      </c>
      <c r="C5" s="5">
        <v>18657</v>
      </c>
      <c r="D5" s="5">
        <v>17312</v>
      </c>
      <c r="E5" s="5">
        <v>13020</v>
      </c>
      <c r="F5" s="5">
        <v>13830</v>
      </c>
      <c r="G5" s="5">
        <v>31098</v>
      </c>
      <c r="H5" s="5">
        <v>28708</v>
      </c>
      <c r="I5" s="5">
        <v>19843</v>
      </c>
      <c r="J5" s="5">
        <v>26175</v>
      </c>
      <c r="K5" s="5">
        <f>K4*10^4/K6</f>
        <v>37787.13786315504</v>
      </c>
      <c r="L5" s="5">
        <f t="shared" ref="L5:S5" si="0">L4*10^4/L6</f>
        <v>37141.352256613369</v>
      </c>
      <c r="M5" s="5">
        <f t="shared" si="0"/>
        <v>36186.478793657516</v>
      </c>
      <c r="N5" s="5">
        <f t="shared" si="0"/>
        <v>39472.503230756804</v>
      </c>
      <c r="O5" s="5">
        <f t="shared" si="0"/>
        <v>58057.49247669473</v>
      </c>
      <c r="P5" s="5">
        <f t="shared" si="0"/>
        <v>63478.543021531143</v>
      </c>
      <c r="Q5" s="5">
        <f t="shared" si="0"/>
        <v>49208.36724994408</v>
      </c>
      <c r="R5" s="5">
        <f t="shared" si="0"/>
        <v>49946.238187545438</v>
      </c>
      <c r="S5" s="20">
        <f t="shared" si="0"/>
        <v>68613.400199730124</v>
      </c>
      <c r="T5" s="20">
        <f t="shared" ref="T5:Z5" si="1">T4*10^4/T6</f>
        <v>75020.096298173172</v>
      </c>
      <c r="U5" s="20">
        <f t="shared" si="1"/>
        <v>58155.343113570278</v>
      </c>
      <c r="V5" s="20">
        <f t="shared" si="1"/>
        <v>59027.372403462788</v>
      </c>
      <c r="W5" s="13">
        <f t="shared" si="1"/>
        <v>77969.772954238782</v>
      </c>
      <c r="X5" s="13">
        <f t="shared" si="1"/>
        <v>85250.109429742224</v>
      </c>
      <c r="Y5" s="13">
        <f t="shared" si="1"/>
        <v>66085.617174511674</v>
      </c>
      <c r="Z5" s="13">
        <f t="shared" si="1"/>
        <v>67076.559549389523</v>
      </c>
    </row>
    <row r="6" spans="2:26" x14ac:dyDescent="0.3">
      <c r="B6" s="3" t="s">
        <v>17</v>
      </c>
      <c r="C6" s="5">
        <f>C4*10^7/C5/1000</f>
        <v>43.217023101248856</v>
      </c>
      <c r="D6" s="5">
        <f t="shared" ref="D6:J6" si="2">D4*10^7/D5/1000</f>
        <v>43.218576709796665</v>
      </c>
      <c r="E6" s="5">
        <f t="shared" si="2"/>
        <v>43.218125960061442</v>
      </c>
      <c r="F6" s="5">
        <f t="shared" si="2"/>
        <v>43.217642805495302</v>
      </c>
      <c r="G6" s="5">
        <f t="shared" si="2"/>
        <v>47.372821403305679</v>
      </c>
      <c r="H6" s="5">
        <f t="shared" si="2"/>
        <v>47.491988295945383</v>
      </c>
      <c r="I6" s="5">
        <f t="shared" si="2"/>
        <v>47.568412034470597</v>
      </c>
      <c r="J6" s="5">
        <f t="shared" si="2"/>
        <v>47.300859598853869</v>
      </c>
      <c r="K6" s="5">
        <f t="shared" ref="K6:R6" si="3">G6*1.2</f>
        <v>56.847385683966813</v>
      </c>
      <c r="L6" s="5">
        <f t="shared" si="3"/>
        <v>56.990385955134457</v>
      </c>
      <c r="M6" s="5">
        <f t="shared" si="3"/>
        <v>57.082094441364717</v>
      </c>
      <c r="N6" s="5">
        <f t="shared" si="3"/>
        <v>56.761031518624641</v>
      </c>
      <c r="O6" s="19">
        <f t="shared" si="3"/>
        <v>68.21686282076017</v>
      </c>
      <c r="P6" s="19">
        <f t="shared" si="3"/>
        <v>68.388463146161342</v>
      </c>
      <c r="Q6" s="19">
        <f t="shared" si="3"/>
        <v>68.49851332963766</v>
      </c>
      <c r="R6" s="19">
        <f t="shared" si="3"/>
        <v>68.113237822349561</v>
      </c>
      <c r="S6" s="20">
        <f t="shared" ref="S6:V6" si="4">O6*1.1</f>
        <v>75.0385491028362</v>
      </c>
      <c r="T6" s="20">
        <f t="shared" si="4"/>
        <v>75.227309460777477</v>
      </c>
      <c r="U6" s="20">
        <f t="shared" si="4"/>
        <v>75.348364662601426</v>
      </c>
      <c r="V6" s="20">
        <f t="shared" si="4"/>
        <v>74.924561604584525</v>
      </c>
      <c r="W6" s="13">
        <f>S6*1.1</f>
        <v>82.542404013119821</v>
      </c>
      <c r="X6" s="13">
        <f>T6*1.1</f>
        <v>82.750040406855234</v>
      </c>
      <c r="Y6" s="13">
        <f>U6*1.1</f>
        <v>82.883201128861572</v>
      </c>
      <c r="Z6" s="13">
        <f>V6*1.1</f>
        <v>82.417017765042985</v>
      </c>
    </row>
    <row r="7" spans="2:26" x14ac:dyDescent="0.3">
      <c r="B7" s="3" t="s">
        <v>25</v>
      </c>
      <c r="C7" s="6"/>
      <c r="D7" s="7">
        <f>SUM(C4:D4)/SUM(C4:F4)</f>
        <v>0.57258094220781608</v>
      </c>
      <c r="E7" s="6"/>
      <c r="F7" s="6"/>
      <c r="G7" s="6"/>
      <c r="H7" s="7">
        <f>SUM(G4:H4)/SUM(G4:J4)</f>
        <v>0.56521739130434778</v>
      </c>
      <c r="I7" s="6"/>
      <c r="J7" s="6"/>
      <c r="K7" s="6"/>
      <c r="L7" s="7">
        <f>SUM(K4:L4)/SUM(K4:N4)</f>
        <v>0.49759068475889351</v>
      </c>
      <c r="M7" s="6"/>
      <c r="N7" s="6"/>
      <c r="O7" s="6"/>
      <c r="P7" s="7">
        <f>SUM(O4:P4)/SUM(O4:R4)</f>
        <v>0.55071511967308817</v>
      </c>
      <c r="Q7" s="6"/>
      <c r="R7" s="6"/>
      <c r="S7" s="21"/>
      <c r="T7" s="22">
        <f>SUM(S4:T4)/SUM(S4:V4)</f>
        <v>0.55071511967308817</v>
      </c>
      <c r="U7" s="21"/>
      <c r="V7" s="21"/>
      <c r="W7" s="14"/>
      <c r="X7" s="15">
        <f>SUM(W4:X4)/SUM(W4:Z4)</f>
        <v>0.55071511967308806</v>
      </c>
      <c r="Y7" s="14"/>
      <c r="Z7" s="14"/>
    </row>
    <row r="8" spans="2:26" x14ac:dyDescent="0.3">
      <c r="B8" s="3" t="s">
        <v>26</v>
      </c>
      <c r="C8" s="6"/>
      <c r="D8" s="6"/>
      <c r="E8" s="6"/>
      <c r="F8" s="12">
        <f>SUM(C5:F5)</f>
        <v>62819</v>
      </c>
      <c r="G8" s="6"/>
      <c r="H8" s="6"/>
      <c r="I8" s="6"/>
      <c r="J8" s="12">
        <f>SUM(G5:J5)</f>
        <v>105824</v>
      </c>
      <c r="K8" s="6"/>
      <c r="L8" s="6"/>
      <c r="M8" s="6"/>
      <c r="N8" s="12">
        <f>SUM(K5:N5)</f>
        <v>150587.47214418271</v>
      </c>
      <c r="O8" s="6"/>
      <c r="P8" s="6"/>
      <c r="Q8" s="6"/>
      <c r="R8" s="12">
        <f>SUM(O5:R5)</f>
        <v>220690.6409357154</v>
      </c>
      <c r="S8" s="21"/>
      <c r="T8" s="21"/>
      <c r="U8" s="21"/>
      <c r="V8" s="23">
        <f>SUM(S5:V5)</f>
        <v>260816.21201493638</v>
      </c>
      <c r="W8" s="14"/>
      <c r="X8" s="14"/>
      <c r="Y8" s="14"/>
      <c r="Z8" s="16">
        <f>SUM(W5:Z5)</f>
        <v>296382.0591078822</v>
      </c>
    </row>
    <row r="9" spans="2:26" x14ac:dyDescent="0.3">
      <c r="B9" s="3" t="s">
        <v>18</v>
      </c>
      <c r="C9" s="5">
        <v>31.75</v>
      </c>
      <c r="D9" s="5">
        <v>48.84</v>
      </c>
      <c r="E9" s="5">
        <v>20.66</v>
      </c>
      <c r="F9" s="5">
        <v>18.510000000000002</v>
      </c>
      <c r="G9" s="5">
        <v>11.51</v>
      </c>
      <c r="H9" s="5">
        <v>53.5</v>
      </c>
      <c r="I9" s="5">
        <v>44.65</v>
      </c>
      <c r="J9" s="5">
        <v>34.1</v>
      </c>
      <c r="K9" s="5">
        <v>55.25</v>
      </c>
      <c r="L9" s="5">
        <v>92.01</v>
      </c>
      <c r="M9" s="5">
        <v>71.81</v>
      </c>
      <c r="N9" s="5">
        <v>53.01</v>
      </c>
      <c r="O9" s="5">
        <v>81.510000000000005</v>
      </c>
      <c r="P9" s="5">
        <v>96.58</v>
      </c>
      <c r="Q9" s="5">
        <v>47.76</v>
      </c>
      <c r="R9" s="5">
        <v>41.05</v>
      </c>
      <c r="S9" s="20">
        <f>O9*1.2</f>
        <v>97.811999999999998</v>
      </c>
      <c r="T9" s="20">
        <f>P9*1.2</f>
        <v>115.89599999999999</v>
      </c>
      <c r="U9" s="20">
        <f>Q9*1.2</f>
        <v>57.311999999999998</v>
      </c>
      <c r="V9" s="20">
        <f>R9*1.2</f>
        <v>49.26</v>
      </c>
      <c r="W9" s="13">
        <f>S9*1.15</f>
        <v>112.48379999999999</v>
      </c>
      <c r="X9" s="13">
        <f>T9*1.15</f>
        <v>133.28039999999999</v>
      </c>
      <c r="Y9" s="13">
        <f>U9*1.15</f>
        <v>65.908799999999985</v>
      </c>
      <c r="Z9" s="13">
        <f>V9*1.15</f>
        <v>56.648999999999994</v>
      </c>
    </row>
    <row r="10" spans="2:26" x14ac:dyDescent="0.3">
      <c r="B10" s="3" t="s">
        <v>30</v>
      </c>
      <c r="C10" s="6">
        <v>521</v>
      </c>
      <c r="D10" s="6">
        <v>802</v>
      </c>
      <c r="E10" s="6">
        <v>339</v>
      </c>
      <c r="F10" s="6">
        <v>304</v>
      </c>
      <c r="G10" s="6">
        <v>216</v>
      </c>
      <c r="H10" s="6">
        <v>1014</v>
      </c>
      <c r="I10" s="6">
        <v>845</v>
      </c>
      <c r="J10" s="6">
        <v>638</v>
      </c>
      <c r="K10" s="5">
        <f t="shared" ref="K10:V10" si="5">K9*10^4/K11</f>
        <v>669.69696969696975</v>
      </c>
      <c r="L10" s="5">
        <f t="shared" si="5"/>
        <v>1115.2727272727273</v>
      </c>
      <c r="M10" s="5">
        <f t="shared" si="5"/>
        <v>870.42424242424238</v>
      </c>
      <c r="N10" s="5">
        <f t="shared" si="5"/>
        <v>642.5454545454545</v>
      </c>
      <c r="O10" s="5">
        <f t="shared" si="5"/>
        <v>1482</v>
      </c>
      <c r="P10" s="5">
        <f t="shared" si="5"/>
        <v>1756</v>
      </c>
      <c r="Q10" s="5">
        <f t="shared" si="5"/>
        <v>868.36363636363637</v>
      </c>
      <c r="R10" s="5">
        <f t="shared" si="5"/>
        <v>746.36363636363637</v>
      </c>
      <c r="S10" s="20">
        <f t="shared" si="5"/>
        <v>1630.2</v>
      </c>
      <c r="T10" s="20">
        <f t="shared" si="5"/>
        <v>1931.5999999999997</v>
      </c>
      <c r="U10" s="20">
        <f t="shared" si="5"/>
        <v>955.2</v>
      </c>
      <c r="V10" s="20">
        <f t="shared" si="5"/>
        <v>821</v>
      </c>
      <c r="W10" s="13">
        <f>W9*10^4/W11</f>
        <v>1874.7299999999996</v>
      </c>
      <c r="X10" s="13">
        <f>X9*10^4/X11</f>
        <v>2221.3399999999997</v>
      </c>
      <c r="Y10" s="13">
        <f>Y9*10^4/Y11</f>
        <v>1098.4799999999998</v>
      </c>
      <c r="Z10" s="13">
        <f>Z9*10^4/Z11</f>
        <v>944.14999999999975</v>
      </c>
    </row>
    <row r="11" spans="2:26" x14ac:dyDescent="0.3">
      <c r="B11" s="3" t="s">
        <v>34</v>
      </c>
      <c r="C11" s="5">
        <f>C9*10^7/C10/1000</f>
        <v>609.404990403071</v>
      </c>
      <c r="D11" s="5">
        <f t="shared" ref="D11:J11" si="6">D9*10^7/D10/1000</f>
        <v>608.9775561097257</v>
      </c>
      <c r="E11" s="5">
        <f t="shared" si="6"/>
        <v>609.43952802359888</v>
      </c>
      <c r="F11" s="5">
        <f t="shared" si="6"/>
        <v>608.88157894736855</v>
      </c>
      <c r="G11" s="5">
        <f t="shared" si="6"/>
        <v>532.87037037037032</v>
      </c>
      <c r="H11" s="5">
        <f t="shared" si="6"/>
        <v>527.61341222879685</v>
      </c>
      <c r="I11" s="5">
        <f t="shared" si="6"/>
        <v>528.40236686390529</v>
      </c>
      <c r="J11" s="5">
        <f t="shared" si="6"/>
        <v>534.48275862068965</v>
      </c>
      <c r="K11" s="5">
        <v>825</v>
      </c>
      <c r="L11" s="5">
        <f>K11</f>
        <v>825</v>
      </c>
      <c r="M11" s="5">
        <f>L11</f>
        <v>825</v>
      </c>
      <c r="N11" s="5">
        <f>M11</f>
        <v>825</v>
      </c>
      <c r="O11" s="19">
        <v>550</v>
      </c>
      <c r="P11" s="19">
        <v>550</v>
      </c>
      <c r="Q11" s="19">
        <v>550</v>
      </c>
      <c r="R11" s="19">
        <v>550</v>
      </c>
      <c r="S11" s="20">
        <v>600</v>
      </c>
      <c r="T11" s="20">
        <v>600</v>
      </c>
      <c r="U11" s="20">
        <v>600</v>
      </c>
      <c r="V11" s="20">
        <v>600</v>
      </c>
      <c r="W11" s="13">
        <v>600</v>
      </c>
      <c r="X11" s="13">
        <v>600</v>
      </c>
      <c r="Y11" s="13">
        <v>600</v>
      </c>
      <c r="Z11" s="13">
        <v>600</v>
      </c>
    </row>
    <row r="12" spans="2:26" x14ac:dyDescent="0.3">
      <c r="B12" s="3" t="s">
        <v>27</v>
      </c>
      <c r="C12" s="6"/>
      <c r="D12" s="7">
        <f>SUM(C9:D9)/SUM(C9:F9)</f>
        <v>0.67292919171676691</v>
      </c>
      <c r="E12" s="6"/>
      <c r="F12" s="6"/>
      <c r="G12" s="6"/>
      <c r="H12" s="7">
        <f>SUM(G9:H9)/SUM(G9:J9)</f>
        <v>0.45221202003338906</v>
      </c>
      <c r="I12" s="6"/>
      <c r="J12" s="6"/>
      <c r="K12" s="6"/>
      <c r="L12" s="7">
        <f>SUM(K9:L9)/SUM(K9:N9)</f>
        <v>0.54123787121434874</v>
      </c>
      <c r="M12" s="6"/>
      <c r="N12" s="6"/>
      <c r="O12" s="6"/>
      <c r="P12" s="7">
        <f>SUM(O9:P9)/SUM(O9:R9)</f>
        <v>0.6672536530535782</v>
      </c>
      <c r="Q12" s="6"/>
      <c r="R12" s="6"/>
      <c r="S12" s="21"/>
      <c r="T12" s="22">
        <f>SUM(S9:T9)/SUM(S9:V9)</f>
        <v>0.66725365305357809</v>
      </c>
      <c r="U12" s="21"/>
      <c r="V12" s="21"/>
      <c r="W12" s="14"/>
      <c r="X12" s="15">
        <f>SUM(W9:X9)/SUM(W9:Z9)</f>
        <v>0.66725365305357809</v>
      </c>
      <c r="Y12" s="14"/>
      <c r="Z12" s="14"/>
    </row>
    <row r="13" spans="2:26" x14ac:dyDescent="0.3">
      <c r="B13" s="3" t="s">
        <v>28</v>
      </c>
      <c r="C13" s="6"/>
      <c r="D13" s="7"/>
      <c r="E13" s="6"/>
      <c r="F13" s="12">
        <f>SUM(C10:F10)</f>
        <v>1966</v>
      </c>
      <c r="G13" s="6"/>
      <c r="H13" s="7"/>
      <c r="I13" s="6"/>
      <c r="J13" s="12">
        <f>SUM(G10:J10)</f>
        <v>2713</v>
      </c>
      <c r="K13" s="6"/>
      <c r="L13" s="7"/>
      <c r="M13" s="6"/>
      <c r="N13" s="12">
        <f>SUM(K10:N10)</f>
        <v>3297.939393939394</v>
      </c>
      <c r="O13" s="6"/>
      <c r="P13" s="7"/>
      <c r="Q13" s="6"/>
      <c r="R13" s="12">
        <f>SUM(O10:R10)</f>
        <v>4852.7272727272721</v>
      </c>
      <c r="S13" s="21"/>
      <c r="T13" s="22"/>
      <c r="U13" s="21"/>
      <c r="V13" s="23">
        <f>SUM(S10:V10)</f>
        <v>5338</v>
      </c>
      <c r="W13" s="14"/>
      <c r="X13" s="15"/>
      <c r="Y13" s="14"/>
      <c r="Z13" s="16">
        <f>SUM(W10:Z10)</f>
        <v>6138.6999999999989</v>
      </c>
    </row>
    <row r="14" spans="2:26" x14ac:dyDescent="0.3">
      <c r="B14" s="3" t="s">
        <v>22</v>
      </c>
      <c r="C14" s="8">
        <v>10.7</v>
      </c>
      <c r="D14" s="8">
        <v>8.02</v>
      </c>
      <c r="E14" s="8">
        <v>5.42</v>
      </c>
      <c r="F14" s="8">
        <v>4.96</v>
      </c>
      <c r="G14" s="8">
        <v>11.1</v>
      </c>
      <c r="H14" s="8">
        <v>2.71</v>
      </c>
      <c r="I14" s="8">
        <v>1.45</v>
      </c>
      <c r="J14" s="8">
        <v>10.57</v>
      </c>
      <c r="K14" s="8">
        <v>16.18</v>
      </c>
      <c r="L14" s="8">
        <v>13.22</v>
      </c>
      <c r="M14" s="8">
        <v>23.87</v>
      </c>
      <c r="N14" s="8">
        <v>18.91</v>
      </c>
      <c r="O14" s="8">
        <v>30.44</v>
      </c>
      <c r="P14" s="8">
        <v>42.49</v>
      </c>
      <c r="Q14" s="8">
        <v>44.27</v>
      </c>
      <c r="R14" s="8">
        <v>33.369999999999997</v>
      </c>
      <c r="S14" s="24">
        <f t="shared" ref="S14:Z14" si="7">S4*S17</f>
        <v>51.486500000000007</v>
      </c>
      <c r="T14" s="24">
        <f t="shared" si="7"/>
        <v>56.435600000000001</v>
      </c>
      <c r="U14" s="24">
        <f t="shared" si="7"/>
        <v>56.964830000000006</v>
      </c>
      <c r="V14" s="24">
        <f t="shared" si="7"/>
        <v>48.648600000000002</v>
      </c>
      <c r="W14" s="17">
        <f t="shared" si="7"/>
        <v>64.358125000000001</v>
      </c>
      <c r="X14" s="17">
        <f t="shared" si="7"/>
        <v>77.598949999999988</v>
      </c>
      <c r="Y14" s="17">
        <f t="shared" si="7"/>
        <v>71.206037499999994</v>
      </c>
      <c r="Z14" s="17">
        <f t="shared" si="7"/>
        <v>60.810750000000006</v>
      </c>
    </row>
    <row r="15" spans="2:26" x14ac:dyDescent="0.3">
      <c r="B15" s="3" t="s">
        <v>23</v>
      </c>
      <c r="C15" s="8">
        <v>0.8</v>
      </c>
      <c r="D15" s="8">
        <v>10.28</v>
      </c>
      <c r="E15" s="8">
        <v>1.87</v>
      </c>
      <c r="F15" s="8">
        <v>1.25</v>
      </c>
      <c r="G15" s="8">
        <v>0.98</v>
      </c>
      <c r="H15" s="8">
        <v>10.81</v>
      </c>
      <c r="I15" s="8">
        <v>5.33</v>
      </c>
      <c r="J15" s="8">
        <v>1.6</v>
      </c>
      <c r="K15" s="8">
        <v>5.4</v>
      </c>
      <c r="L15" s="8">
        <v>14.96</v>
      </c>
      <c r="M15" s="8">
        <v>8.6300000000000008</v>
      </c>
      <c r="N15" s="8">
        <v>2.5299999999999998</v>
      </c>
      <c r="O15" s="8">
        <v>7.16</v>
      </c>
      <c r="P15" s="8">
        <v>8.49</v>
      </c>
      <c r="Q15" s="8">
        <v>4.1100000000000003</v>
      </c>
      <c r="R15" s="8">
        <v>1.3</v>
      </c>
      <c r="S15" s="24">
        <f t="shared" ref="S15:Z15" si="8">S9*S18</f>
        <v>9.7812000000000001</v>
      </c>
      <c r="T15" s="24">
        <f t="shared" si="8"/>
        <v>11.589599999999999</v>
      </c>
      <c r="U15" s="24">
        <f t="shared" si="8"/>
        <v>5.15808</v>
      </c>
      <c r="V15" s="24">
        <f t="shared" si="8"/>
        <v>4.4333999999999998</v>
      </c>
      <c r="W15" s="17">
        <f t="shared" si="8"/>
        <v>11.248379999999999</v>
      </c>
      <c r="X15" s="17">
        <f t="shared" si="8"/>
        <v>13.32804</v>
      </c>
      <c r="Y15" s="17">
        <f t="shared" si="8"/>
        <v>5.9317919999999988</v>
      </c>
      <c r="Z15" s="17">
        <f t="shared" si="8"/>
        <v>5.0984099999999994</v>
      </c>
    </row>
    <row r="16" spans="2:26" x14ac:dyDescent="0.3">
      <c r="B16" s="3" t="s">
        <v>60</v>
      </c>
      <c r="C16" s="6"/>
      <c r="D16" s="6"/>
      <c r="E16" s="6"/>
      <c r="F16" s="5">
        <f>SUM(C9:F9)+SUM(C4:F4)</f>
        <v>391.25</v>
      </c>
      <c r="G16" s="6"/>
      <c r="H16" s="6"/>
      <c r="I16" s="6"/>
      <c r="J16" s="5">
        <f>SUM(G9:J9)+SUM(G4:J4)</f>
        <v>645.61999999999989</v>
      </c>
      <c r="K16" s="6"/>
      <c r="L16" s="6"/>
      <c r="M16" s="6"/>
      <c r="N16" s="5">
        <f>SUM(K9:N9)+SUM(K4:N4)</f>
        <v>1129.1699999999998</v>
      </c>
      <c r="O16" s="6"/>
      <c r="P16" s="6"/>
      <c r="Q16" s="6"/>
      <c r="R16" s="5">
        <f>SUM(O9:R9)+SUM(O4:R4)</f>
        <v>1774.3400000000001</v>
      </c>
      <c r="S16" s="21"/>
      <c r="T16" s="21"/>
      <c r="U16" s="21"/>
      <c r="V16" s="9">
        <f>SUM(S9:V9)+SUM(S4:V4)</f>
        <v>2279.9520000000002</v>
      </c>
      <c r="W16" s="14"/>
      <c r="X16" s="14"/>
      <c r="Y16" s="14"/>
      <c r="Z16" s="13">
        <f>SUM(W9:Z9)+SUM(W4:Z4)</f>
        <v>2817.9120000000003</v>
      </c>
    </row>
    <row r="17" spans="2:26" x14ac:dyDescent="0.3">
      <c r="B17" s="3" t="s">
        <v>20</v>
      </c>
      <c r="C17" s="7">
        <f>C14/C4</f>
        <v>0.13270494853032369</v>
      </c>
      <c r="D17" s="7">
        <f t="shared" ref="D17:R17" si="9">D14/D4</f>
        <v>0.10719059075113606</v>
      </c>
      <c r="E17" s="7">
        <f t="shared" si="9"/>
        <v>9.6321307979385096E-2</v>
      </c>
      <c r="F17" s="7">
        <f t="shared" si="9"/>
        <v>8.2984774970721098E-2</v>
      </c>
      <c r="G17" s="7">
        <f t="shared" si="9"/>
        <v>7.5346185175128977E-2</v>
      </c>
      <c r="H17" s="7">
        <f t="shared" si="9"/>
        <v>1.9876778641631215E-2</v>
      </c>
      <c r="I17" s="7">
        <f t="shared" si="9"/>
        <v>1.5361796800508528E-2</v>
      </c>
      <c r="J17" s="7">
        <f t="shared" si="9"/>
        <v>8.5372748566351672E-2</v>
      </c>
      <c r="K17" s="7">
        <f t="shared" si="9"/>
        <v>7.532237791536707E-2</v>
      </c>
      <c r="L17" s="7">
        <f t="shared" si="9"/>
        <v>6.2455709358907742E-2</v>
      </c>
      <c r="M17" s="7">
        <f t="shared" si="9"/>
        <v>0.1155596436870643</v>
      </c>
      <c r="N17" s="7">
        <f t="shared" si="9"/>
        <v>8.4400803392099974E-2</v>
      </c>
      <c r="O17" s="7">
        <f t="shared" si="9"/>
        <v>7.6858982451710647E-2</v>
      </c>
      <c r="P17" s="7">
        <f t="shared" si="9"/>
        <v>9.787616327282779E-2</v>
      </c>
      <c r="Q17" s="7">
        <f t="shared" si="9"/>
        <v>0.13133770433441125</v>
      </c>
      <c r="R17" s="7">
        <f t="shared" si="9"/>
        <v>9.8089359200470308E-2</v>
      </c>
      <c r="S17" s="22">
        <v>0.1</v>
      </c>
      <c r="T17" s="22">
        <v>0.1</v>
      </c>
      <c r="U17" s="22">
        <v>0.13</v>
      </c>
      <c r="V17" s="22">
        <v>0.11</v>
      </c>
      <c r="W17" s="15">
        <v>0.1</v>
      </c>
      <c r="X17" s="15">
        <v>0.11</v>
      </c>
      <c r="Y17" s="15">
        <v>0.13</v>
      </c>
      <c r="Z17" s="15">
        <v>0.11</v>
      </c>
    </row>
    <row r="18" spans="2:26" x14ac:dyDescent="0.3">
      <c r="B18" s="3" t="s">
        <v>19</v>
      </c>
      <c r="C18" s="7">
        <f>C15/C9</f>
        <v>2.5196850393700791E-2</v>
      </c>
      <c r="D18" s="7">
        <f t="shared" ref="D18:R18" si="10">D15/D9</f>
        <v>0.21048321048321045</v>
      </c>
      <c r="E18" s="7">
        <f t="shared" si="10"/>
        <v>9.0513068731848986E-2</v>
      </c>
      <c r="F18" s="7">
        <f t="shared" si="10"/>
        <v>6.7531064289573201E-2</v>
      </c>
      <c r="G18" s="7">
        <f t="shared" si="10"/>
        <v>8.5143353605560385E-2</v>
      </c>
      <c r="H18" s="7">
        <f t="shared" si="10"/>
        <v>0.20205607476635515</v>
      </c>
      <c r="I18" s="7">
        <f t="shared" si="10"/>
        <v>0.11937290033594625</v>
      </c>
      <c r="J18" s="7">
        <f t="shared" si="10"/>
        <v>4.6920821114369501E-2</v>
      </c>
      <c r="K18" s="7">
        <f t="shared" si="10"/>
        <v>9.7737556561085973E-2</v>
      </c>
      <c r="L18" s="7">
        <f t="shared" si="10"/>
        <v>0.16259102271492229</v>
      </c>
      <c r="M18" s="7">
        <f t="shared" si="10"/>
        <v>0.12017824815485309</v>
      </c>
      <c r="N18" s="7">
        <f t="shared" si="10"/>
        <v>4.7726843991699679E-2</v>
      </c>
      <c r="O18" s="7">
        <f t="shared" si="10"/>
        <v>8.7841982578824682E-2</v>
      </c>
      <c r="P18" s="7">
        <f t="shared" si="10"/>
        <v>8.7906398840339614E-2</v>
      </c>
      <c r="Q18" s="7">
        <f t="shared" si="10"/>
        <v>8.605527638190956E-2</v>
      </c>
      <c r="R18" s="7">
        <f t="shared" si="10"/>
        <v>3.1668696711327653E-2</v>
      </c>
      <c r="S18" s="22">
        <v>0.1</v>
      </c>
      <c r="T18" s="22">
        <v>0.1</v>
      </c>
      <c r="U18" s="22">
        <v>0.09</v>
      </c>
      <c r="V18" s="22">
        <v>0.09</v>
      </c>
      <c r="W18" s="15">
        <v>0.1</v>
      </c>
      <c r="X18" s="15">
        <v>0.1</v>
      </c>
      <c r="Y18" s="15">
        <v>0.09</v>
      </c>
      <c r="Z18" s="15">
        <v>0.09</v>
      </c>
    </row>
    <row r="19" spans="2:26" x14ac:dyDescent="0.3"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2"/>
      <c r="T19" s="22"/>
      <c r="U19" s="22"/>
      <c r="V19" s="22"/>
      <c r="W19" s="15"/>
      <c r="X19" s="15"/>
      <c r="Y19" s="15"/>
      <c r="Z19" s="15"/>
    </row>
    <row r="20" spans="2:26" x14ac:dyDescent="0.3">
      <c r="B20" s="3" t="s">
        <v>33</v>
      </c>
      <c r="C20" s="8">
        <v>6.77</v>
      </c>
      <c r="D20" s="8">
        <v>17.71</v>
      </c>
      <c r="E20" s="8">
        <v>5.89</v>
      </c>
      <c r="F20" s="8">
        <v>3.98</v>
      </c>
      <c r="G20" s="8">
        <v>8.5</v>
      </c>
      <c r="H20" s="8">
        <v>12.25</v>
      </c>
      <c r="I20" s="8">
        <v>5.21</v>
      </c>
      <c r="J20" s="8">
        <v>7.28</v>
      </c>
      <c r="K20" s="8">
        <v>15.66</v>
      </c>
      <c r="L20" s="8">
        <v>20.45</v>
      </c>
      <c r="M20" s="8">
        <v>24.71</v>
      </c>
      <c r="N20" s="8">
        <v>15.96</v>
      </c>
      <c r="O20" s="8">
        <v>28.21</v>
      </c>
      <c r="P20" s="8">
        <v>37.630000000000003</v>
      </c>
      <c r="Q20" s="8">
        <v>37.99</v>
      </c>
      <c r="R20" s="8">
        <v>24.52</v>
      </c>
      <c r="S20" s="24">
        <f t="shared" ref="S20:Z20" si="11">SUM(S14+S15)*O20/SUM(O14+O15)</f>
        <v>45.967069601063834</v>
      </c>
      <c r="T20" s="24">
        <f t="shared" si="11"/>
        <v>50.21161781090624</v>
      </c>
      <c r="U20" s="24">
        <f t="shared" si="11"/>
        <v>48.781507873088053</v>
      </c>
      <c r="V20" s="24">
        <f t="shared" si="11"/>
        <v>37.541697144505342</v>
      </c>
      <c r="W20" s="17">
        <f t="shared" si="11"/>
        <v>56.724986863031916</v>
      </c>
      <c r="X20" s="17">
        <f t="shared" si="11"/>
        <v>67.116175631620237</v>
      </c>
      <c r="Y20" s="17">
        <f t="shared" si="11"/>
        <v>60.571850820690358</v>
      </c>
      <c r="Z20" s="17">
        <f t="shared" si="11"/>
        <v>46.613573787135863</v>
      </c>
    </row>
    <row r="21" spans="2:26" x14ac:dyDescent="0.3">
      <c r="B21" s="3" t="s">
        <v>32</v>
      </c>
      <c r="C21" s="6"/>
      <c r="D21" s="6"/>
      <c r="E21" s="6"/>
      <c r="F21" s="8">
        <f>SUM(C20:F20)</f>
        <v>34.35</v>
      </c>
      <c r="G21" s="6"/>
      <c r="H21" s="6"/>
      <c r="I21" s="6"/>
      <c r="J21" s="8">
        <f>SUM(G20:J20)</f>
        <v>33.24</v>
      </c>
      <c r="K21" s="6"/>
      <c r="L21" s="6"/>
      <c r="M21" s="6"/>
      <c r="N21" s="8">
        <f>SUM(K20:N20)</f>
        <v>76.78</v>
      </c>
      <c r="O21" s="6"/>
      <c r="P21" s="6"/>
      <c r="Q21" s="6"/>
      <c r="R21" s="8">
        <f>SUM(O20:R20)</f>
        <v>128.35000000000002</v>
      </c>
      <c r="S21" s="21"/>
      <c r="T21" s="21"/>
      <c r="U21" s="21"/>
      <c r="V21" s="24">
        <f>SUM(S20:V20)</f>
        <v>182.50189242956347</v>
      </c>
      <c r="W21" s="14"/>
      <c r="X21" s="14"/>
      <c r="Y21" s="14"/>
      <c r="Z21" s="17">
        <f>SUM(W20:Z20)</f>
        <v>231.02658710247837</v>
      </c>
    </row>
    <row r="22" spans="2:26" x14ac:dyDescent="0.3">
      <c r="B22" s="3" t="s">
        <v>24</v>
      </c>
      <c r="C22" s="5">
        <f t="shared" ref="C22:Q22" si="12">C23*9080000/10^7</f>
        <v>31.78</v>
      </c>
      <c r="D22" s="5">
        <f t="shared" si="12"/>
        <v>65.376000000000005</v>
      </c>
      <c r="E22" s="5">
        <f t="shared" si="12"/>
        <v>116.224</v>
      </c>
      <c r="F22" s="5">
        <f t="shared" si="12"/>
        <v>90.8</v>
      </c>
      <c r="G22" s="5">
        <f t="shared" si="12"/>
        <v>124.396</v>
      </c>
      <c r="H22" s="5">
        <f t="shared" si="12"/>
        <v>181.6</v>
      </c>
      <c r="I22" s="5">
        <f t="shared" si="12"/>
        <v>145.28</v>
      </c>
      <c r="J22" s="5">
        <f t="shared" si="12"/>
        <v>94.432000000000002</v>
      </c>
      <c r="K22" s="5">
        <f t="shared" si="12"/>
        <v>167.98</v>
      </c>
      <c r="L22" s="5">
        <f t="shared" si="12"/>
        <v>208.84</v>
      </c>
      <c r="M22" s="5">
        <f t="shared" si="12"/>
        <v>240.62</v>
      </c>
      <c r="N22" s="5">
        <f t="shared" si="12"/>
        <v>517.55999999999995</v>
      </c>
      <c r="O22" s="5">
        <f t="shared" si="12"/>
        <v>627.428</v>
      </c>
      <c r="P22" s="5">
        <f t="shared" si="12"/>
        <v>1550.864</v>
      </c>
      <c r="Q22" s="5">
        <f t="shared" si="12"/>
        <v>1460.972</v>
      </c>
      <c r="R22" s="5">
        <f t="shared" ref="R22:Z22" si="13">R23*9080000/10^7</f>
        <v>1408.308</v>
      </c>
      <c r="S22" s="20">
        <f t="shared" si="13"/>
        <v>1658.3152399720748</v>
      </c>
      <c r="T22" s="20">
        <f t="shared" si="13"/>
        <v>2377.4739148061358</v>
      </c>
      <c r="U22" s="20">
        <f t="shared" si="13"/>
        <v>2385.2642684419079</v>
      </c>
      <c r="V22" s="20">
        <f t="shared" si="13"/>
        <v>2485.6757748906543</v>
      </c>
      <c r="W22" s="13">
        <f t="shared" si="13"/>
        <v>2632.1986079986596</v>
      </c>
      <c r="X22" s="13">
        <f t="shared" si="13"/>
        <v>3721.1702911718203</v>
      </c>
      <c r="Y22" s="13">
        <f t="shared" si="13"/>
        <v>3426.0929106582121</v>
      </c>
      <c r="Z22" s="13">
        <f t="shared" si="13"/>
        <v>3566.1263985138567</v>
      </c>
    </row>
    <row r="23" spans="2:26" x14ac:dyDescent="0.3">
      <c r="B23" s="3" t="s">
        <v>54</v>
      </c>
      <c r="C23" s="6">
        <v>35</v>
      </c>
      <c r="D23" s="6">
        <v>72</v>
      </c>
      <c r="E23" s="6">
        <v>128</v>
      </c>
      <c r="F23" s="6">
        <v>100</v>
      </c>
      <c r="G23" s="6">
        <v>137</v>
      </c>
      <c r="H23" s="6">
        <v>200</v>
      </c>
      <c r="I23" s="6">
        <v>160</v>
      </c>
      <c r="J23" s="6">
        <v>104</v>
      </c>
      <c r="K23" s="6">
        <v>185</v>
      </c>
      <c r="L23" s="6">
        <v>230</v>
      </c>
      <c r="M23" s="6">
        <v>265</v>
      </c>
      <c r="N23" s="6">
        <v>570</v>
      </c>
      <c r="O23" s="6">
        <v>691</v>
      </c>
      <c r="P23" s="6">
        <v>1708</v>
      </c>
      <c r="Q23" s="6">
        <v>1609</v>
      </c>
      <c r="R23" s="6">
        <v>1551</v>
      </c>
      <c r="S23" s="21">
        <f t="shared" ref="S23:Z23" si="14">SUM(P20:S20)*S24</f>
        <v>1826.3383700132981</v>
      </c>
      <c r="T23" s="21">
        <f t="shared" si="14"/>
        <v>2618.3633422975063</v>
      </c>
      <c r="U23" s="21">
        <f t="shared" si="14"/>
        <v>2626.9430269184008</v>
      </c>
      <c r="V23" s="20">
        <f t="shared" si="14"/>
        <v>2737.5283864434518</v>
      </c>
      <c r="W23" s="14">
        <f t="shared" si="14"/>
        <v>2898.8971453729732</v>
      </c>
      <c r="X23" s="13">
        <f t="shared" si="14"/>
        <v>4098.2051664887886</v>
      </c>
      <c r="Y23" s="14">
        <f t="shared" si="14"/>
        <v>3773.230077817414</v>
      </c>
      <c r="Z23" s="13">
        <f t="shared" si="14"/>
        <v>3927.4519807421325</v>
      </c>
    </row>
    <row r="24" spans="2:26" x14ac:dyDescent="0.3">
      <c r="B24" s="3" t="s">
        <v>31</v>
      </c>
      <c r="C24" s="6"/>
      <c r="D24" s="8"/>
      <c r="E24" s="8"/>
      <c r="F24" s="8">
        <f t="shared" ref="F24:R24" si="15">F22/SUM(C20:F20)</f>
        <v>2.6433770014556037</v>
      </c>
      <c r="G24" s="8">
        <f t="shared" si="15"/>
        <v>3.4477827050997782</v>
      </c>
      <c r="H24" s="8">
        <f t="shared" si="15"/>
        <v>5.9307642064010455</v>
      </c>
      <c r="I24" s="8">
        <f t="shared" si="15"/>
        <v>4.8523714094856381</v>
      </c>
      <c r="J24" s="8">
        <f t="shared" si="15"/>
        <v>2.8409145607701562</v>
      </c>
      <c r="K24" s="8">
        <f t="shared" si="15"/>
        <v>4.1579207920792074</v>
      </c>
      <c r="L24" s="8">
        <f t="shared" si="15"/>
        <v>4.2971193415637865</v>
      </c>
      <c r="M24" s="8">
        <f t="shared" si="15"/>
        <v>3.5333333333333337</v>
      </c>
      <c r="N24" s="8">
        <f t="shared" si="15"/>
        <v>6.7408179213336794</v>
      </c>
      <c r="O24" s="8">
        <f t="shared" si="15"/>
        <v>7.0237098399194</v>
      </c>
      <c r="P24" s="8">
        <f t="shared" si="15"/>
        <v>14.560736081119146</v>
      </c>
      <c r="Q24" s="8">
        <f t="shared" si="15"/>
        <v>12.196109858919774</v>
      </c>
      <c r="R24" s="8">
        <f t="shared" si="15"/>
        <v>10.972403583950134</v>
      </c>
      <c r="S24" s="24">
        <v>12.5</v>
      </c>
      <c r="T24" s="24">
        <v>16.5</v>
      </c>
      <c r="U24" s="24">
        <v>15.5</v>
      </c>
      <c r="V24" s="24">
        <v>15</v>
      </c>
      <c r="W24" s="17">
        <v>15</v>
      </c>
      <c r="X24" s="17">
        <v>19.5</v>
      </c>
      <c r="Y24" s="17">
        <v>17</v>
      </c>
      <c r="Z24" s="17">
        <v>17</v>
      </c>
    </row>
    <row r="26" spans="2:26" x14ac:dyDescent="0.3">
      <c r="T26" s="11" t="s">
        <v>36</v>
      </c>
      <c r="X26" s="11"/>
    </row>
    <row r="27" spans="2:26" x14ac:dyDescent="0.3">
      <c r="T27" s="1" t="s">
        <v>61</v>
      </c>
    </row>
    <row r="28" spans="2:26" x14ac:dyDescent="0.3">
      <c r="T28" s="1" t="s">
        <v>42</v>
      </c>
    </row>
    <row r="30" spans="2:26" x14ac:dyDescent="0.3">
      <c r="T30" s="11" t="s">
        <v>37</v>
      </c>
      <c r="X30" s="11"/>
    </row>
    <row r="31" spans="2:26" x14ac:dyDescent="0.3">
      <c r="T31" s="1" t="s">
        <v>38</v>
      </c>
    </row>
    <row r="32" spans="2:26" x14ac:dyDescent="0.3">
      <c r="N32" s="2"/>
    </row>
    <row r="33" spans="20:24" x14ac:dyDescent="0.3">
      <c r="T33" s="11" t="s">
        <v>35</v>
      </c>
      <c r="X33" s="11"/>
    </row>
    <row r="34" spans="20:24" x14ac:dyDescent="0.3">
      <c r="T34" s="1" t="s">
        <v>43</v>
      </c>
    </row>
    <row r="35" spans="20:24" x14ac:dyDescent="0.3">
      <c r="T35" s="1" t="s">
        <v>39</v>
      </c>
    </row>
    <row r="36" spans="20:24" x14ac:dyDescent="0.3">
      <c r="T36" s="1" t="s">
        <v>40</v>
      </c>
    </row>
    <row r="38" spans="20:24" x14ac:dyDescent="0.3">
      <c r="T38" s="11" t="s">
        <v>41</v>
      </c>
    </row>
    <row r="39" spans="20:24" x14ac:dyDescent="0.3">
      <c r="T39" s="1" t="s">
        <v>58</v>
      </c>
    </row>
    <row r="40" spans="20:24" x14ac:dyDescent="0.3">
      <c r="T40" s="1" t="s">
        <v>44</v>
      </c>
    </row>
    <row r="41" spans="20:24" x14ac:dyDescent="0.3">
      <c r="T41" s="1" t="s">
        <v>57</v>
      </c>
    </row>
    <row r="42" spans="20:24" x14ac:dyDescent="0.3">
      <c r="T42" s="1" t="s">
        <v>53</v>
      </c>
    </row>
    <row r="44" spans="20:24" x14ac:dyDescent="0.3">
      <c r="T44" s="1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Avanti Feeds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Patel, Sandeep</cp:lastModifiedBy>
  <cp:lastPrinted>2015-05-16T14:44:23Z</cp:lastPrinted>
  <dcterms:created xsi:type="dcterms:W3CDTF">2015-03-27T10:24:02Z</dcterms:created>
  <dcterms:modified xsi:type="dcterms:W3CDTF">2015-05-17T06:24:52Z</dcterms:modified>
</cp:coreProperties>
</file>