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20" windowWidth="20160" windowHeight="7200"/>
  </bookViews>
  <sheets>
    <sheet name="Cotlook price" sheetId="2" r:id="rId1"/>
    <sheet name="Industry data" sheetId="1" r:id="rId2"/>
  </sheets>
  <calcPr calcId="145621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9" i="1" l="1"/>
  <c r="D19" i="1"/>
  <c r="C19" i="1"/>
  <c r="B19" i="1"/>
  <c r="C5" i="1"/>
  <c r="E5" i="1"/>
  <c r="B6" i="1"/>
  <c r="C6" i="1"/>
  <c r="D6" i="1"/>
  <c r="F6" i="1" s="1"/>
  <c r="E6" i="1"/>
  <c r="B7" i="1"/>
  <c r="F7" i="1" s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3" i="1"/>
  <c r="F13" i="1" s="1"/>
  <c r="C13" i="1"/>
  <c r="D13" i="1"/>
  <c r="E13" i="1"/>
  <c r="B14" i="1"/>
  <c r="C14" i="1"/>
  <c r="D14" i="1"/>
  <c r="E14" i="1"/>
  <c r="B15" i="1"/>
  <c r="C15" i="1"/>
  <c r="D15" i="1"/>
  <c r="F15" i="1" s="1"/>
  <c r="E15" i="1"/>
  <c r="G25" i="1"/>
  <c r="G26" i="1"/>
  <c r="G27" i="1"/>
  <c r="G28" i="1"/>
  <c r="G29" i="1"/>
  <c r="G30" i="1"/>
  <c r="G31" i="1"/>
  <c r="G32" i="1"/>
  <c r="H32" i="1"/>
  <c r="G33" i="1"/>
  <c r="G34" i="1"/>
  <c r="G35" i="1"/>
  <c r="G36" i="1"/>
  <c r="G37" i="1"/>
  <c r="C38" i="1"/>
  <c r="D38" i="1"/>
  <c r="G38" i="1" s="1"/>
  <c r="E38" i="1"/>
  <c r="F38" i="1"/>
  <c r="C39" i="1"/>
  <c r="D39" i="1"/>
  <c r="E39" i="1"/>
  <c r="F39" i="1"/>
  <c r="G39" i="1"/>
  <c r="C40" i="1"/>
  <c r="D40" i="1"/>
  <c r="G40" i="1" s="1"/>
  <c r="E40" i="1"/>
  <c r="F40" i="1"/>
  <c r="C41" i="1"/>
  <c r="D41" i="1"/>
  <c r="G41" i="1" s="1"/>
  <c r="E41" i="1"/>
  <c r="F41" i="1"/>
  <c r="G42" i="1"/>
  <c r="G43" i="1"/>
  <c r="G44" i="1"/>
  <c r="C45" i="1"/>
  <c r="D45" i="1"/>
  <c r="G45" i="1" s="1"/>
  <c r="E45" i="1"/>
  <c r="F45" i="1"/>
  <c r="C46" i="1"/>
  <c r="D46" i="1"/>
  <c r="G46" i="1" s="1"/>
  <c r="E46" i="1"/>
  <c r="F46" i="1"/>
  <c r="F54" i="1"/>
  <c r="B63" i="1"/>
  <c r="C63" i="1"/>
  <c r="F63" i="1" s="1"/>
  <c r="D63" i="1"/>
  <c r="E63" i="1"/>
  <c r="B64" i="1"/>
  <c r="C64" i="1"/>
  <c r="D64" i="1"/>
  <c r="E64" i="1"/>
  <c r="B65" i="1"/>
  <c r="C65" i="1"/>
  <c r="F65" i="1" s="1"/>
  <c r="D65" i="1"/>
  <c r="E65" i="1"/>
  <c r="F66" i="1"/>
  <c r="F67" i="1"/>
  <c r="F68" i="1"/>
  <c r="B69" i="1"/>
  <c r="C69" i="1"/>
  <c r="F69" i="1" s="1"/>
  <c r="D69" i="1"/>
  <c r="E69" i="1"/>
  <c r="B70" i="1"/>
  <c r="C70" i="1"/>
  <c r="F70" i="1" s="1"/>
  <c r="D70" i="1"/>
  <c r="E70" i="1"/>
  <c r="B87" i="1"/>
  <c r="C87" i="1"/>
  <c r="D87" i="1"/>
  <c r="E87" i="1"/>
  <c r="B88" i="1"/>
  <c r="C88" i="1"/>
  <c r="D88" i="1"/>
  <c r="E88" i="1"/>
  <c r="B89" i="1"/>
  <c r="C89" i="1"/>
  <c r="D89" i="1"/>
  <c r="E89" i="1"/>
  <c r="B111" i="1"/>
  <c r="C111" i="1"/>
  <c r="D111" i="1"/>
  <c r="E111" i="1"/>
  <c r="B112" i="1"/>
  <c r="C112" i="1"/>
  <c r="D112" i="1"/>
  <c r="E112" i="1"/>
  <c r="B113" i="1"/>
  <c r="C113" i="1"/>
  <c r="D113" i="1"/>
  <c r="E113" i="1"/>
  <c r="B135" i="1"/>
  <c r="C135" i="1"/>
  <c r="D135" i="1"/>
  <c r="E135" i="1"/>
  <c r="B136" i="1"/>
  <c r="C136" i="1"/>
  <c r="D136" i="1"/>
  <c r="E136" i="1"/>
  <c r="B137" i="1"/>
  <c r="C137" i="1"/>
  <c r="D137" i="1"/>
  <c r="E137" i="1"/>
  <c r="F150" i="1"/>
  <c r="B159" i="1"/>
  <c r="C159" i="1"/>
  <c r="F159" i="1" s="1"/>
  <c r="D159" i="1"/>
  <c r="E159" i="1"/>
  <c r="B160" i="1"/>
  <c r="C160" i="1"/>
  <c r="D160" i="1"/>
  <c r="E160" i="1"/>
  <c r="B161" i="1"/>
  <c r="C161" i="1"/>
  <c r="F161" i="1" s="1"/>
  <c r="D161" i="1"/>
  <c r="E161" i="1"/>
  <c r="F162" i="1"/>
  <c r="F163" i="1"/>
  <c r="F164" i="1"/>
  <c r="B165" i="1"/>
  <c r="C165" i="1"/>
  <c r="F165" i="1" s="1"/>
  <c r="D165" i="1"/>
  <c r="E165" i="1"/>
  <c r="B166" i="1"/>
  <c r="C166" i="1"/>
  <c r="F166" i="1" s="1"/>
  <c r="D166" i="1"/>
  <c r="E166" i="1"/>
  <c r="B183" i="1"/>
  <c r="C183" i="1"/>
  <c r="D183" i="1"/>
  <c r="E183" i="1"/>
  <c r="B184" i="1"/>
  <c r="C184" i="1"/>
  <c r="D184" i="1"/>
  <c r="E184" i="1"/>
  <c r="B185" i="1"/>
  <c r="C185" i="1"/>
  <c r="D185" i="1"/>
  <c r="E185" i="1"/>
  <c r="B190" i="1"/>
  <c r="C190" i="1"/>
  <c r="D190" i="1"/>
  <c r="E190" i="1"/>
  <c r="B191" i="1"/>
  <c r="B5" i="1" s="1"/>
  <c r="C191" i="1"/>
  <c r="D191" i="1"/>
  <c r="D202" i="1" s="1"/>
  <c r="F202" i="1" s="1"/>
  <c r="F193" i="1"/>
  <c r="B202" i="1"/>
  <c r="C202" i="1"/>
  <c r="E202" i="1"/>
  <c r="C203" i="1"/>
  <c r="D203" i="1"/>
  <c r="E203" i="1"/>
  <c r="C204" i="1"/>
  <c r="D204" i="1"/>
  <c r="E204" i="1"/>
  <c r="B208" i="1"/>
  <c r="C208" i="1"/>
  <c r="F208" i="1" s="1"/>
  <c r="D208" i="1"/>
  <c r="E208" i="1"/>
  <c r="B209" i="1"/>
  <c r="C209" i="1"/>
  <c r="F209" i="1" s="1"/>
  <c r="D209" i="1"/>
  <c r="E209" i="1"/>
  <c r="B214" i="1"/>
  <c r="B227" i="1" s="1"/>
  <c r="C214" i="1"/>
  <c r="D214" i="1"/>
  <c r="E214" i="1"/>
  <c r="E227" i="1" s="1"/>
  <c r="F217" i="1"/>
  <c r="C226" i="1"/>
  <c r="D226" i="1"/>
  <c r="E226" i="1"/>
  <c r="C227" i="1"/>
  <c r="D227" i="1"/>
  <c r="C228" i="1"/>
  <c r="D228" i="1"/>
  <c r="B232" i="1"/>
  <c r="C232" i="1"/>
  <c r="F232" i="1" s="1"/>
  <c r="D232" i="1"/>
  <c r="E232" i="1"/>
  <c r="B233" i="1"/>
  <c r="C233" i="1"/>
  <c r="D233" i="1"/>
  <c r="E233" i="1"/>
  <c r="F233" i="1"/>
  <c r="B238" i="1"/>
  <c r="C238" i="1"/>
  <c r="C252" i="1" s="1"/>
  <c r="D238" i="1"/>
  <c r="D251" i="1" s="1"/>
  <c r="E238" i="1"/>
  <c r="E251" i="1" s="1"/>
  <c r="G239" i="1"/>
  <c r="F241" i="1"/>
  <c r="F242" i="1"/>
  <c r="F243" i="1"/>
  <c r="F244" i="1"/>
  <c r="B250" i="1"/>
  <c r="C250" i="1"/>
  <c r="D250" i="1"/>
  <c r="B251" i="1"/>
  <c r="C251" i="1"/>
  <c r="B252" i="1"/>
  <c r="B256" i="1"/>
  <c r="C256" i="1"/>
  <c r="F256" i="1" s="1"/>
  <c r="D256" i="1"/>
  <c r="E256" i="1"/>
  <c r="B257" i="1"/>
  <c r="C257" i="1"/>
  <c r="F257" i="1" s="1"/>
  <c r="D257" i="1"/>
  <c r="E257" i="1"/>
  <c r="B262" i="1"/>
  <c r="C262" i="1"/>
  <c r="D262" i="1"/>
  <c r="E262" i="1"/>
  <c r="B274" i="1"/>
  <c r="D274" i="1"/>
  <c r="E274" i="1"/>
  <c r="B275" i="1"/>
  <c r="C275" i="1"/>
  <c r="D275" i="1"/>
  <c r="E275" i="1"/>
  <c r="B276" i="1"/>
  <c r="C276" i="1"/>
  <c r="D276" i="1"/>
  <c r="E276" i="1"/>
  <c r="F282" i="1"/>
  <c r="B281" i="1" s="1"/>
  <c r="G282" i="1"/>
  <c r="C281" i="1" s="1"/>
  <c r="H282" i="1"/>
  <c r="D281" i="1" s="1"/>
  <c r="I282" i="1"/>
  <c r="E281" i="1" s="1"/>
  <c r="F284" i="1"/>
  <c r="B299" i="1"/>
  <c r="C299" i="1"/>
  <c r="F299" i="1" s="1"/>
  <c r="D299" i="1"/>
  <c r="E299" i="1"/>
  <c r="B300" i="1"/>
  <c r="C300" i="1"/>
  <c r="F300" i="1" s="1"/>
  <c r="D300" i="1"/>
  <c r="E300" i="1"/>
  <c r="F308" i="1"/>
  <c r="B317" i="1"/>
  <c r="C317" i="1"/>
  <c r="F317" i="1" s="1"/>
  <c r="D317" i="1"/>
  <c r="E317" i="1"/>
  <c r="B318" i="1"/>
  <c r="C318" i="1"/>
  <c r="D318" i="1"/>
  <c r="E318" i="1"/>
  <c r="B319" i="1"/>
  <c r="C319" i="1"/>
  <c r="F319" i="1" s="1"/>
  <c r="D319" i="1"/>
  <c r="E319" i="1"/>
  <c r="B323" i="1"/>
  <c r="C323" i="1"/>
  <c r="F323" i="1" s="1"/>
  <c r="D323" i="1"/>
  <c r="E323" i="1"/>
  <c r="B324" i="1"/>
  <c r="C324" i="1"/>
  <c r="D324" i="1"/>
  <c r="E324" i="1"/>
  <c r="F324" i="1"/>
  <c r="B341" i="1"/>
  <c r="C341" i="1"/>
  <c r="D341" i="1"/>
  <c r="E341" i="1"/>
  <c r="B342" i="1"/>
  <c r="C342" i="1"/>
  <c r="D342" i="1"/>
  <c r="E342" i="1"/>
  <c r="B343" i="1"/>
  <c r="C343" i="1"/>
  <c r="D343" i="1"/>
  <c r="E343" i="1"/>
  <c r="F349" i="1"/>
  <c r="B348" i="1" s="1"/>
  <c r="G349" i="1"/>
  <c r="C348" i="1" s="1"/>
  <c r="H349" i="1"/>
  <c r="D348" i="1" s="1"/>
  <c r="I349" i="1"/>
  <c r="E348" i="1" s="1"/>
  <c r="F351" i="1"/>
  <c r="B366" i="1"/>
  <c r="C366" i="1"/>
  <c r="F366" i="1" s="1"/>
  <c r="D366" i="1"/>
  <c r="E366" i="1"/>
  <c r="B367" i="1"/>
  <c r="C367" i="1"/>
  <c r="F367" i="1" s="1"/>
  <c r="D367" i="1"/>
  <c r="E367" i="1"/>
  <c r="F373" i="1"/>
  <c r="B372" i="1" s="1"/>
  <c r="G373" i="1"/>
  <c r="C372" i="1" s="1"/>
  <c r="H373" i="1"/>
  <c r="D372" i="1" s="1"/>
  <c r="I373" i="1"/>
  <c r="E372" i="1" s="1"/>
  <c r="F392" i="1"/>
  <c r="G392" i="1"/>
  <c r="H392" i="1"/>
  <c r="I392" i="1"/>
  <c r="G393" i="1"/>
  <c r="F394" i="1"/>
  <c r="B403" i="1"/>
  <c r="C403" i="1"/>
  <c r="F403" i="1" s="1"/>
  <c r="D403" i="1"/>
  <c r="E403" i="1"/>
  <c r="B404" i="1"/>
  <c r="C404" i="1"/>
  <c r="D404" i="1"/>
  <c r="E404" i="1"/>
  <c r="B405" i="1"/>
  <c r="C405" i="1"/>
  <c r="F405" i="1" s="1"/>
  <c r="D405" i="1"/>
  <c r="E405" i="1"/>
  <c r="F406" i="1"/>
  <c r="F407" i="1"/>
  <c r="F408" i="1"/>
  <c r="B409" i="1"/>
  <c r="C409" i="1"/>
  <c r="F409" i="1" s="1"/>
  <c r="D409" i="1"/>
  <c r="E409" i="1"/>
  <c r="B410" i="1"/>
  <c r="C410" i="1"/>
  <c r="F410" i="1" s="1"/>
  <c r="D410" i="1"/>
  <c r="E410" i="1"/>
  <c r="B427" i="1"/>
  <c r="C427" i="1"/>
  <c r="D427" i="1"/>
  <c r="E427" i="1"/>
  <c r="B428" i="1"/>
  <c r="C428" i="1"/>
  <c r="D428" i="1"/>
  <c r="E428" i="1"/>
  <c r="B429" i="1"/>
  <c r="C429" i="1"/>
  <c r="D429" i="1"/>
  <c r="E429" i="1"/>
  <c r="D362" i="1" l="1"/>
  <c r="D360" i="1"/>
  <c r="D361" i="1"/>
  <c r="B385" i="1"/>
  <c r="B384" i="1"/>
  <c r="B386" i="1"/>
  <c r="E384" i="1"/>
  <c r="E386" i="1"/>
  <c r="E385" i="1"/>
  <c r="B362" i="1"/>
  <c r="J349" i="1"/>
  <c r="B360" i="1"/>
  <c r="B361" i="1"/>
  <c r="E293" i="1"/>
  <c r="E294" i="1"/>
  <c r="E295" i="1"/>
  <c r="F251" i="1"/>
  <c r="E4" i="1"/>
  <c r="D384" i="1"/>
  <c r="D385" i="1"/>
  <c r="D386" i="1"/>
  <c r="E360" i="1"/>
  <c r="E362" i="1"/>
  <c r="E361" i="1"/>
  <c r="D294" i="1"/>
  <c r="D4" i="1"/>
  <c r="D293" i="1"/>
  <c r="D295" i="1"/>
  <c r="C4" i="1"/>
  <c r="C385" i="1"/>
  <c r="C384" i="1"/>
  <c r="C386" i="1"/>
  <c r="C294" i="1"/>
  <c r="C293" i="1"/>
  <c r="C295" i="1"/>
  <c r="C360" i="1"/>
  <c r="C361" i="1"/>
  <c r="C362" i="1"/>
  <c r="B293" i="1"/>
  <c r="F293" i="1" s="1"/>
  <c r="B294" i="1"/>
  <c r="B295" i="1"/>
  <c r="B16" i="1"/>
  <c r="B4" i="1"/>
  <c r="C16" i="1"/>
  <c r="C274" i="1"/>
  <c r="D252" i="1"/>
  <c r="F252" i="1" s="1"/>
  <c r="B228" i="1"/>
  <c r="F228" i="1" s="1"/>
  <c r="E250" i="1"/>
  <c r="F250" i="1" s="1"/>
  <c r="E228" i="1"/>
  <c r="B226" i="1"/>
  <c r="F226" i="1" s="1"/>
  <c r="B204" i="1"/>
  <c r="F204" i="1" s="1"/>
  <c r="B203" i="1"/>
  <c r="D5" i="1"/>
  <c r="E252" i="1"/>
  <c r="F4" i="1" l="1"/>
  <c r="G6" i="1" s="1"/>
  <c r="B18" i="1"/>
  <c r="F18" i="1" s="1"/>
  <c r="F295" i="1"/>
  <c r="B17" i="1"/>
  <c r="D18" i="1"/>
  <c r="D17" i="1"/>
  <c r="E18" i="1"/>
  <c r="E16" i="1"/>
  <c r="E17" i="1"/>
  <c r="D16" i="1"/>
  <c r="F16" i="1" s="1"/>
  <c r="F5" i="1"/>
  <c r="C17" i="1"/>
  <c r="C18" i="1"/>
  <c r="F362" i="1"/>
  <c r="F360" i="1"/>
  <c r="F17" i="1" l="1"/>
  <c r="G5" i="1"/>
</calcChain>
</file>

<file path=xl/sharedStrings.xml><?xml version="1.0" encoding="utf-8"?>
<sst xmlns="http://schemas.openxmlformats.org/spreadsheetml/2006/main" count="436" uniqueCount="70">
  <si>
    <t>EV/spindle (Rs)</t>
  </si>
  <si>
    <t>Mark cap/spindle (Rs)</t>
  </si>
  <si>
    <t>CY Production/spindle p.a.</t>
  </si>
  <si>
    <t>EV/EBITDA</t>
  </si>
  <si>
    <t>P/BV</t>
  </si>
  <si>
    <t>P/E</t>
  </si>
  <si>
    <t>Enterprise value</t>
  </si>
  <si>
    <t>Net Debt</t>
  </si>
  <si>
    <t>Market cap</t>
  </si>
  <si>
    <t>ROCE</t>
  </si>
  <si>
    <t>RONW</t>
  </si>
  <si>
    <t>EBITDA Margin</t>
  </si>
  <si>
    <t>Net Sales</t>
  </si>
  <si>
    <t>CY Production (Kgs)</t>
  </si>
  <si>
    <t>Installed spindles</t>
  </si>
  <si>
    <t>CY As per cent of Sale</t>
  </si>
  <si>
    <t>Year End</t>
  </si>
  <si>
    <t>Vardhman Polytex Ltd</t>
  </si>
  <si>
    <t>EBITDA/Interest</t>
  </si>
  <si>
    <t>Debt/Equity</t>
  </si>
  <si>
    <t>Interest</t>
  </si>
  <si>
    <t>EBITDA</t>
  </si>
  <si>
    <t>Net worth</t>
  </si>
  <si>
    <t>Suryavanshi Spinning Mills Ltd</t>
  </si>
  <si>
    <t>Super Sales India Ltd</t>
  </si>
  <si>
    <t>Sri Lakshmi Saraswathi (Arni) Ltd</t>
  </si>
  <si>
    <t>Shiva Texyarn Ltd</t>
  </si>
  <si>
    <t>Sambandam Spinning Mills Ltd</t>
  </si>
  <si>
    <t>Rajapalayam Mills Ltd</t>
  </si>
  <si>
    <t>Precot Meridian Ltd</t>
  </si>
  <si>
    <t>Average</t>
  </si>
  <si>
    <t>PBM Polytex Ltd</t>
  </si>
  <si>
    <t>Kandagiri Spinning Mills Ltd</t>
  </si>
  <si>
    <t>Rotor</t>
  </si>
  <si>
    <t>Nitin Spinners Ltd</t>
  </si>
  <si>
    <t>Kallam Spinning Mills Ltd</t>
  </si>
  <si>
    <t>GTN Industries Ltd</t>
  </si>
  <si>
    <t>Year end</t>
  </si>
  <si>
    <t>GTN Textiles</t>
  </si>
  <si>
    <t>Bannari Amm Spg.</t>
  </si>
  <si>
    <t>Ambika Cotton</t>
  </si>
  <si>
    <t>Amarjothi Spg.</t>
  </si>
  <si>
    <t>Times</t>
  </si>
  <si>
    <t>Rs Crore</t>
  </si>
  <si>
    <t>Rs</t>
  </si>
  <si>
    <t>Sales/spindle p.a.</t>
  </si>
  <si>
    <t xml:space="preserve">EV/spindle </t>
  </si>
  <si>
    <t>Mark cap/spindle</t>
  </si>
  <si>
    <t>Kgs</t>
  </si>
  <si>
    <t>%</t>
  </si>
  <si>
    <t>Nos</t>
  </si>
  <si>
    <t>Unit</t>
  </si>
  <si>
    <t>STI India Ltd</t>
  </si>
  <si>
    <t>Cotton yarn Industry (Based on below sample)</t>
  </si>
  <si>
    <t>Average Cotton yarn realisation Rs/Kg</t>
  </si>
  <si>
    <t>Cotlook indices from August 1 2006 to Sep 30 2015 (Cotton Season)</t>
  </si>
  <si>
    <t>Date</t>
  </si>
  <si>
    <t>'A' Index</t>
  </si>
  <si>
    <t>CS 2006-07</t>
  </si>
  <si>
    <t>CS 2007-08</t>
  </si>
  <si>
    <t>CS 2008-09</t>
  </si>
  <si>
    <t>CS 2009-10</t>
  </si>
  <si>
    <t>CS 2010-11</t>
  </si>
  <si>
    <t>CS 2011-12</t>
  </si>
  <si>
    <t>CS 2012-13</t>
  </si>
  <si>
    <t>CS 2013-14</t>
  </si>
  <si>
    <t>CS 2014-15</t>
  </si>
  <si>
    <t>CS 2015-16</t>
  </si>
  <si>
    <t>Projection by ICAC</t>
  </si>
  <si>
    <t>CS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</si>
</sst>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57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/>
    <xf numFmtId="4" fontId="4" fillId="0" borderId="0" xfId="0" applyNumberFormat="1" applyFont="1"/>
    <xf numFmtId="0" fontId="1" fillId="0" borderId="0" xfId="0" applyFont="1"/>
    <xf numFmtId="3" fontId="0" fillId="0" borderId="0" xfId="0" applyNumberForma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E12" sqref="E12"/>
    </sheetView>
  </sheetViews>
  <sheetFormatPr defaultRowHeight="12.75" x14ac:dyDescent="0.2"/>
  <cols>
    <col min="1" max="1" width="10.7109375" bestFit="1" customWidth="1"/>
  </cols>
  <sheetData>
    <row r="1" spans="1:5" x14ac:dyDescent="0.2">
      <c r="A1" t="s">
        <v>55</v>
      </c>
    </row>
    <row r="2" spans="1:5" x14ac:dyDescent="0.2">
      <c r="A2" t="s">
        <v>56</v>
      </c>
      <c r="B2" t="s">
        <v>57</v>
      </c>
      <c r="E2" s="1"/>
    </row>
    <row r="3" spans="1:5" x14ac:dyDescent="0.2">
      <c r="A3" s="1" t="s">
        <v>58</v>
      </c>
      <c r="B3">
        <v>59.14</v>
      </c>
      <c r="E3" s="1">
        <f t="shared" ref="E3:E11" si="0">B3*63*2.2054/100</f>
        <v>82.169234279999998</v>
      </c>
    </row>
    <row r="4" spans="1:5" x14ac:dyDescent="0.2">
      <c r="A4" s="1" t="s">
        <v>59</v>
      </c>
      <c r="B4">
        <v>72.900000000000006</v>
      </c>
      <c r="E4" s="1">
        <f t="shared" si="0"/>
        <v>101.28740580000002</v>
      </c>
    </row>
    <row r="5" spans="1:5" x14ac:dyDescent="0.2">
      <c r="A5" s="1" t="s">
        <v>60</v>
      </c>
      <c r="B5">
        <v>64.8</v>
      </c>
      <c r="E5" s="1">
        <f t="shared" si="0"/>
        <v>90.033249600000005</v>
      </c>
    </row>
    <row r="6" spans="1:5" x14ac:dyDescent="0.2">
      <c r="A6" s="1" t="s">
        <v>61</v>
      </c>
      <c r="B6">
        <v>77.540000000000006</v>
      </c>
      <c r="E6" s="1">
        <f t="shared" si="0"/>
        <v>107.73423108000001</v>
      </c>
    </row>
    <row r="7" spans="1:5" x14ac:dyDescent="0.2">
      <c r="A7" s="1" t="s">
        <v>62</v>
      </c>
      <c r="B7">
        <v>164.26</v>
      </c>
      <c r="E7" s="1">
        <f t="shared" si="0"/>
        <v>228.22317251999996</v>
      </c>
    </row>
    <row r="8" spans="1:5" x14ac:dyDescent="0.2">
      <c r="A8" s="1" t="s">
        <v>63</v>
      </c>
      <c r="B8">
        <v>100</v>
      </c>
      <c r="E8" s="1">
        <f t="shared" si="0"/>
        <v>138.9402</v>
      </c>
    </row>
    <row r="9" spans="1:5" x14ac:dyDescent="0.2">
      <c r="A9" s="1" t="s">
        <v>64</v>
      </c>
      <c r="B9">
        <v>87.93</v>
      </c>
      <c r="E9" s="1">
        <f t="shared" si="0"/>
        <v>122.17011786</v>
      </c>
    </row>
    <row r="10" spans="1:5" x14ac:dyDescent="0.2">
      <c r="A10" s="1" t="s">
        <v>65</v>
      </c>
      <c r="B10">
        <v>91.25</v>
      </c>
      <c r="E10" s="1">
        <f t="shared" si="0"/>
        <v>126.7829325</v>
      </c>
    </row>
    <row r="11" spans="1:5" x14ac:dyDescent="0.2">
      <c r="A11" s="1" t="s">
        <v>66</v>
      </c>
      <c r="B11">
        <v>90.57</v>
      </c>
      <c r="E11" s="1">
        <f t="shared" si="0"/>
        <v>125.83813914000001</v>
      </c>
    </row>
    <row r="12" spans="1:5" x14ac:dyDescent="0.2">
      <c r="A12" s="1" t="s">
        <v>67</v>
      </c>
      <c r="B12">
        <v>70</v>
      </c>
      <c r="C12" t="s">
        <v>68</v>
      </c>
      <c r="E12" s="1">
        <f>B12*63*2.2054/100</f>
        <v>97.258139999999997</v>
      </c>
    </row>
    <row r="13" spans="1:5" x14ac:dyDescent="0.2">
      <c r="A13" s="1" t="s">
        <v>69</v>
      </c>
      <c r="B13">
        <v>62</v>
      </c>
      <c r="C13" t="s">
        <v>68</v>
      </c>
      <c r="E13" s="1">
        <f>B13*63*2.2054/100</f>
        <v>86.142924000000008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29"/>
  <sheetViews>
    <sheetView workbookViewId="0">
      <selection activeCell="B20" sqref="B20"/>
    </sheetView>
  </sheetViews>
  <sheetFormatPr defaultRowHeight="12.75" x14ac:dyDescent="0.2"/>
  <cols>
    <col min="1" max="1" width="23.5703125" bestFit="1" customWidth="1"/>
    <col min="2" max="5" width="11.7109375" bestFit="1" customWidth="1"/>
    <col min="6" max="6" width="11.7109375" customWidth="1"/>
    <col min="7" max="7" width="10.140625" bestFit="1" customWidth="1"/>
  </cols>
  <sheetData>
    <row r="2" spans="1:7" s="2" customFormat="1" x14ac:dyDescent="0.2">
      <c r="A2" s="2" t="s">
        <v>53</v>
      </c>
    </row>
    <row r="3" spans="1:7" s="2" customFormat="1" x14ac:dyDescent="0.2">
      <c r="A3" s="2" t="s">
        <v>37</v>
      </c>
      <c r="B3" s="2">
        <v>200903</v>
      </c>
      <c r="C3" s="2">
        <v>200803</v>
      </c>
      <c r="D3" s="2">
        <v>200703</v>
      </c>
      <c r="E3" s="2">
        <v>200603</v>
      </c>
      <c r="F3" s="2" t="s">
        <v>30</v>
      </c>
    </row>
    <row r="4" spans="1:7" x14ac:dyDescent="0.2">
      <c r="A4" t="s">
        <v>14</v>
      </c>
      <c r="B4" s="6">
        <f>B51+B75+B99+B123+B147+B171+B190+B214+B238+B262+B281+B305+B329+B348+B372+B391+B415</f>
        <v>1615806</v>
      </c>
      <c r="C4" s="6">
        <f>C51+C75+C99+C123+C147+C171+C190+C214+C238+C262+C281+C305+C329+C348+C372+C391+C415</f>
        <v>1517528</v>
      </c>
      <c r="D4" s="6">
        <f>D51+D75+D99+D123+D147+D171+D190+D214+D238+D262+D281+D305+D329+D348+D372+D391+D415</f>
        <v>1216592</v>
      </c>
      <c r="E4" s="6">
        <f>E51+E75+E99+E123+E147+E171+E190+E214+E238+E262+E281+E305+E329+E348+E372+E391+E415</f>
        <v>1051596</v>
      </c>
      <c r="F4" s="6">
        <f>SUM(B4:E4)/4</f>
        <v>1350380.5</v>
      </c>
    </row>
    <row r="5" spans="1:7" x14ac:dyDescent="0.2">
      <c r="A5" t="s">
        <v>13</v>
      </c>
      <c r="B5" s="6">
        <f>B52+B76+B100+B124+B148+B172+B191+B215+B239+B263+B282+B306+B330+B349+B373+B392+B416</f>
        <v>182981062</v>
      </c>
      <c r="C5" s="6">
        <f>C52+C76+C100+C124+C148+C172+C191+C215+C239+C263+C282+C306+C330+C349+C373+C392+C416</f>
        <v>181134111</v>
      </c>
      <c r="D5" s="6">
        <f>D52+D76+D100+D124+D148+D172+D191+D215+D239+D263+D282+D306+D330+D349+D373+D392+D416</f>
        <v>156378825</v>
      </c>
      <c r="E5" s="6">
        <f>E52+E76+E100+E124+E148+E172+E191+E215+E239+E263+E282+E306+E330+E349+E373+E392+E416</f>
        <v>130755053</v>
      </c>
      <c r="F5" s="6">
        <f>SUM(B5:E5)/4</f>
        <v>162812262.75</v>
      </c>
      <c r="G5" s="6">
        <f>F5/F4</f>
        <v>120.56769388331659</v>
      </c>
    </row>
    <row r="6" spans="1:7" x14ac:dyDescent="0.2">
      <c r="A6" t="s">
        <v>12</v>
      </c>
      <c r="B6" s="1">
        <f>B53+B77+B101+B125+B149+B173+B192+B216+B240+B264+B283+B307+B331+B350+B374+B393+B417</f>
        <v>2991.6499999999992</v>
      </c>
      <c r="C6" s="1">
        <f>C53+C77+C101+C125+C149+C173+C192+C216+C240+C264+C283+C307+C331+C350+C374+C393+C417</f>
        <v>2789.9699999999993</v>
      </c>
      <c r="D6" s="1">
        <f>D53+D77+D101+D125+D149+D173+D192+D216+D240+D264+D283+D307+D331+D350+D374+D393+D417</f>
        <v>2556.2399999999998</v>
      </c>
      <c r="E6" s="1">
        <f>E53+E77+E101+E125+E149+E173+E192+E216+E240+E264+E283+E307+E331+E350+E374+E393+E417</f>
        <v>2100.21</v>
      </c>
      <c r="F6" s="6">
        <f>SUM(B6:E6)/4</f>
        <v>2609.5174999999999</v>
      </c>
      <c r="G6" s="1">
        <f>F6/F4*10^7</f>
        <v>19324.312665948597</v>
      </c>
    </row>
    <row r="7" spans="1:7" x14ac:dyDescent="0.2">
      <c r="A7" t="s">
        <v>11</v>
      </c>
      <c r="B7" s="1">
        <f>AVERAGE(B54,B78,B102,B126,B150,B174,B193,B217,B241,B265,B284,B308,B332,B351,B375,B394,B418)</f>
        <v>12.962352941176471</v>
      </c>
      <c r="C7" s="1">
        <f>AVERAGE(C54,C78,C102,C126,C150,C174,C193,C217,C241,C265,C284,C308,C332,C351,C375,C394,C418)</f>
        <v>15.018823529411762</v>
      </c>
      <c r="D7" s="1">
        <f>AVERAGE(D54,D78,D102,D126,D150,D174,D193,D217,D241,D265,D284,D308,D332,D351,D375,D394,D418)</f>
        <v>19.696470588235297</v>
      </c>
      <c r="E7" s="1">
        <f>AVERAGE(E54,E78,E102,E126,E150,E174,E193,E217,E241,E265,E284,E308,E332,E351,E375,E394,E418)</f>
        <v>19.946470588235297</v>
      </c>
      <c r="F7" s="1">
        <f>AVERAGE(B7:E7)</f>
        <v>16.906029411764706</v>
      </c>
    </row>
    <row r="8" spans="1:7" x14ac:dyDescent="0.2">
      <c r="A8" t="s">
        <v>10</v>
      </c>
      <c r="B8" s="1">
        <f>AVERAGE(B55,B79,B103,B127,B151,B175,B194,B218,B242,B266,B285,B309,B333,B352,B376,B395,B419)</f>
        <v>-6.854705882352941</v>
      </c>
      <c r="C8" s="1">
        <f>AVERAGE(C55,C79,C103,C127,C151,C175,C194,C218,C242,C266,C285,C309,C333,C352,C376,C395,C419)</f>
        <v>5.340588235294117</v>
      </c>
      <c r="D8" s="1">
        <f>AVERAGE(D55,D79,D103,D127,D151,D175,D194,D218,D242,D266,D285,D309,D333,D352,D376,D395,D419)</f>
        <v>15.985882352941175</v>
      </c>
      <c r="E8" s="1">
        <f>AVERAGE(E55,E79,E103,E127,E151,E175,E194,E218,E242,E266,E285,E309,E333,E352,E376,E395,E419)</f>
        <v>16.251764705882351</v>
      </c>
    </row>
    <row r="9" spans="1:7" x14ac:dyDescent="0.2">
      <c r="A9" t="s">
        <v>9</v>
      </c>
      <c r="B9" s="1">
        <f>AVERAGE(B56,B80,B104,B128,B152,B176,B195,B219,B243,B267,B286,B310,B334,B353,B377,B396,B420)</f>
        <v>-1.753529411764706</v>
      </c>
      <c r="C9" s="1">
        <f>AVERAGE(C56,C80,C104,C128,C152,C176,C195,C219,C243,C267,C286,C310,C334,C353,C377,C396,C420)</f>
        <v>1.4300000000000002</v>
      </c>
      <c r="D9" s="1">
        <f>AVERAGE(D56,D80,D104,D128,D152,D176,D195,D219,D243,D267,D286,D310,D334,D353,D377,D396,D420)</f>
        <v>5.3858823529411746</v>
      </c>
      <c r="E9" s="1">
        <f>AVERAGE(E56,E80,E104,E128,E152,E176,E195,E219,E243,E267,E286,E310,E334,E353,E377,E396,E420)</f>
        <v>5.8123529411764707</v>
      </c>
    </row>
    <row r="10" spans="1:7" x14ac:dyDescent="0.2">
      <c r="A10" t="s">
        <v>8</v>
      </c>
      <c r="B10" s="1">
        <f>B57+B81+B105+B129+B153+B177+B196+B220+B244+B268+B287+B311+B335+B354+B378+B397+B421</f>
        <v>340.08000000000004</v>
      </c>
      <c r="C10" s="1">
        <f>C57+C81+C105+C129+C153+C177+C196+C220+C244+C268+C287+C311+C335+C354+C378+C397+C421</f>
        <v>806.35000000000014</v>
      </c>
      <c r="D10" s="1">
        <f>D57+D81+D105+D129+D153+D177+D196+D220+D244+D268+D287+D311+D335+D354+D378+D397+D421</f>
        <v>1054.8300000000002</v>
      </c>
      <c r="E10" s="1">
        <f>E57+E81+E105+E129+E153+E177+E196+E220+E244+E268+E287+E311+E335+E354+E378+E397+E421</f>
        <v>1270.7999999999997</v>
      </c>
    </row>
    <row r="11" spans="1:7" x14ac:dyDescent="0.2">
      <c r="A11" t="s">
        <v>7</v>
      </c>
      <c r="B11" s="1">
        <f>B58+B82+B106+B130+B154+B178+B197+B221+B245+B269+B288+B312+B336+B355+B379+B398+B422</f>
        <v>3165.8399999999997</v>
      </c>
      <c r="C11" s="1">
        <f>C58+C82+C106+C130+C154+C178+C197+C221+C245+C269+C288+C312+C336+C355+C379+C398+C422</f>
        <v>2846.26</v>
      </c>
      <c r="D11" s="1">
        <f>D58+D82+D106+D130+D154+D178+D197+D221+D245+D269+D288+D312+D336+D355+D379+D398+D422</f>
        <v>2161.5700000000002</v>
      </c>
      <c r="E11" s="1">
        <f>E58+E82+E106+E130+E154+E178+E197+E221+E245+E269+E288+E312+E336+E355+E379+E398+E422</f>
        <v>1459.4600000000003</v>
      </c>
    </row>
    <row r="12" spans="1:7" x14ac:dyDescent="0.2">
      <c r="A12" t="s">
        <v>6</v>
      </c>
      <c r="B12" s="1">
        <f>B59+B83+B107+B131+B155+B179+B198+B222+B246+B270+B289+B313+B337+B356+B380+B399+B423</f>
        <v>3505.92</v>
      </c>
      <c r="C12" s="1">
        <f>C59+C83+C107+C131+C155+C179+C198+C222+C246+C270+C289+C313+C337+C356+C380+C399+C423</f>
        <v>3652.6100000000006</v>
      </c>
      <c r="D12" s="1">
        <f>D59+D83+D107+D131+D155+D179+D198+D222+D246+D270+D289+D313+D337+D356+D380+D399+D423</f>
        <v>3216.3999999999996</v>
      </c>
      <c r="E12" s="1">
        <f>E59+E83+E107+E131+E155+E179+E198+E222+E246+E270+E289+E313+E337+E356+E380+E399+E423</f>
        <v>2665.46</v>
      </c>
    </row>
    <row r="13" spans="1:7" x14ac:dyDescent="0.2">
      <c r="A13" t="s">
        <v>5</v>
      </c>
      <c r="B13" s="1">
        <f>AVERAGE(B60,B84,B108,B132,B156,B180,B199,B223,B247,B271,B290,B314,B338,B357,B381,B400,B424)</f>
        <v>4.55</v>
      </c>
      <c r="C13" s="1">
        <f>AVERAGE(C60,C84,C108,C132,C156,C180,C199,C223,C247,C271,C290,C314,C338,C357,C381,C400,C424)</f>
        <v>7.8841176470588232</v>
      </c>
      <c r="D13" s="1">
        <f>AVERAGE(D60,D84,D108,D132,D156,D180,D199,D223,D247,D271,D290,D314,D338,D357,D381,D400,D424)</f>
        <v>10.117058823529414</v>
      </c>
      <c r="E13" s="1">
        <f>AVERAGE(E60,E84,E108,E132,E156,E180,E199,E223,E247,E271,E290,E314,E338,E357,E381,E400,E424)</f>
        <v>8.948235294117648</v>
      </c>
      <c r="F13" s="1">
        <f>AVERAGE(B13:E13)</f>
        <v>7.8748529411764716</v>
      </c>
    </row>
    <row r="14" spans="1:7" x14ac:dyDescent="0.2">
      <c r="A14" t="s">
        <v>4</v>
      </c>
      <c r="B14" s="1">
        <f>AVERAGE(B61,B85,B109,B133,B157,B181,B200,B224,B248,B272,B291,B315,B339,B358,B382,B401,B425)</f>
        <v>0.2905882352941177</v>
      </c>
      <c r="C14" s="1">
        <f>AVERAGE(C61,C85,C109,C133,C157,C181,C200,C224,C248,C272,C291,C315,C339,C358,C382,C401,C425)</f>
        <v>0.63647058823529423</v>
      </c>
      <c r="D14" s="1">
        <f>AVERAGE(D61,D85,D109,D133,D157,D181,D200,D224,D248,D272,D291,D315,D339,D358,D382,D401,D425)</f>
        <v>0.91999999999999993</v>
      </c>
      <c r="E14" s="1">
        <f>AVERAGE(E61,E85,E109,E133,E157,E181,E200,E224,E248,E272,E291,E315,E339,E358,E382,E401,E425)</f>
        <v>1.1988235294117644</v>
      </c>
    </row>
    <row r="15" spans="1:7" x14ac:dyDescent="0.2">
      <c r="A15" t="s">
        <v>3</v>
      </c>
      <c r="B15" s="1">
        <f>AVERAGE(B62,B86,B110,B134,B158,B182,B201,B225,B249,B273,B292,B316,B340,B359,B383,B402,B426)</f>
        <v>15.990588235294116</v>
      </c>
      <c r="C15" s="1">
        <f>AVERAGE(C62,C86,C110,C134,C158,C182,C201,C225,C249,C273,C292,C316,C340,C359,C383,C402,C426)</f>
        <v>9.8482352941176483</v>
      </c>
      <c r="D15" s="1">
        <f>AVERAGE(D62,D86,D110,D134,D158,D182,D201,D225,D249,D273,D292,D316,D340,D359,D383,D402,D426)</f>
        <v>6.8482352941176465</v>
      </c>
      <c r="E15" s="1">
        <f>AVERAGE(E62,E86,E110,E134,E158,E182,E201,E225,E249,E273,E292,E316,E340,E359,E383,E402,E426)</f>
        <v>6.5600000000000005</v>
      </c>
      <c r="F15" s="1">
        <f>AVERAGE(B15:E15)</f>
        <v>9.8117647058823536</v>
      </c>
    </row>
    <row r="16" spans="1:7" x14ac:dyDescent="0.2">
      <c r="A16" t="s">
        <v>2</v>
      </c>
      <c r="B16" s="1">
        <f>B5/B4</f>
        <v>113.24445013819728</v>
      </c>
      <c r="C16" s="1">
        <f>C5/C4</f>
        <v>119.36129745217222</v>
      </c>
      <c r="D16" s="1">
        <f>D5/D4</f>
        <v>128.53842948169969</v>
      </c>
      <c r="E16" s="1">
        <f>E5/E4</f>
        <v>124.33962567373783</v>
      </c>
      <c r="F16" s="1">
        <f>AVERAGE(B16:E16)</f>
        <v>121.37095068645175</v>
      </c>
    </row>
    <row r="17" spans="1:8" x14ac:dyDescent="0.2">
      <c r="A17" t="s">
        <v>1</v>
      </c>
      <c r="B17" s="1">
        <f>B10*10^7/B4</f>
        <v>2104.708114711791</v>
      </c>
      <c r="C17" s="1">
        <f>C10*10^7/C4</f>
        <v>5313.5757626877403</v>
      </c>
      <c r="D17" s="1">
        <f>D10*10^7/D4</f>
        <v>8670.3677157173497</v>
      </c>
      <c r="E17" s="1">
        <f>E10*10^7/E4</f>
        <v>12084.488720002737</v>
      </c>
      <c r="F17" s="1">
        <f>AVERAGE(B17:E17)</f>
        <v>7043.2850782799051</v>
      </c>
    </row>
    <row r="18" spans="1:8" x14ac:dyDescent="0.2">
      <c r="A18" t="s">
        <v>0</v>
      </c>
      <c r="B18" s="1">
        <f>B12*10^7/B4</f>
        <v>21697.654297607511</v>
      </c>
      <c r="C18" s="1">
        <f>C12*10^7/C4</f>
        <v>24069.473512185614</v>
      </c>
      <c r="D18" s="1">
        <f>D12*10^7/D4</f>
        <v>26437.786866920051</v>
      </c>
      <c r="E18" s="1">
        <f>E12*10^7/E4</f>
        <v>25346.806187927683</v>
      </c>
      <c r="F18" s="1">
        <f>AVERAGE(B18:E18)</f>
        <v>24387.930216160214</v>
      </c>
    </row>
    <row r="19" spans="1:8" x14ac:dyDescent="0.2">
      <c r="A19" t="s">
        <v>54</v>
      </c>
      <c r="B19" s="1">
        <f>B6*10^7/B5</f>
        <v>163.49506158183732</v>
      </c>
      <c r="C19" s="1">
        <f t="shared" ref="C19:E19" si="0">C6*10^7/C5</f>
        <v>154.02786281375788</v>
      </c>
      <c r="D19" s="1">
        <f t="shared" si="0"/>
        <v>163.46458671754309</v>
      </c>
      <c r="E19" s="1">
        <f t="shared" si="0"/>
        <v>160.62170843982602</v>
      </c>
      <c r="F19" s="1"/>
    </row>
    <row r="20" spans="1:8" x14ac:dyDescent="0.2">
      <c r="B20" s="1"/>
      <c r="C20" s="1"/>
      <c r="D20" s="1"/>
      <c r="E20" s="1"/>
      <c r="F20" s="1"/>
    </row>
    <row r="21" spans="1:8" x14ac:dyDescent="0.2">
      <c r="B21" s="1"/>
      <c r="C21" s="1"/>
      <c r="D21" s="1"/>
      <c r="E21" s="1"/>
      <c r="F21" s="1"/>
    </row>
    <row r="23" spans="1:8" s="2" customFormat="1" x14ac:dyDescent="0.2">
      <c r="A23" s="2" t="s">
        <v>52</v>
      </c>
    </row>
    <row r="24" spans="1:8" s="2" customFormat="1" x14ac:dyDescent="0.2">
      <c r="A24" s="2" t="s">
        <v>37</v>
      </c>
      <c r="B24" s="2" t="s">
        <v>51</v>
      </c>
      <c r="C24" s="2">
        <v>200903</v>
      </c>
      <c r="D24" s="2">
        <v>200803</v>
      </c>
      <c r="E24" s="2">
        <v>200703</v>
      </c>
      <c r="F24" s="2">
        <v>200603</v>
      </c>
      <c r="G24" s="7" t="s">
        <v>30</v>
      </c>
    </row>
    <row r="25" spans="1:8" x14ac:dyDescent="0.2">
      <c r="A25" t="s">
        <v>15</v>
      </c>
      <c r="B25" t="s">
        <v>49</v>
      </c>
      <c r="C25">
        <v>90</v>
      </c>
      <c r="D25">
        <v>90</v>
      </c>
      <c r="E25">
        <v>90</v>
      </c>
      <c r="F25">
        <v>92</v>
      </c>
      <c r="G25">
        <f>AVERAGE(C25:F25)</f>
        <v>90.5</v>
      </c>
    </row>
    <row r="26" spans="1:8" x14ac:dyDescent="0.2">
      <c r="A26" t="s">
        <v>14</v>
      </c>
      <c r="B26" t="s">
        <v>50</v>
      </c>
      <c r="C26">
        <v>68016</v>
      </c>
      <c r="D26">
        <v>68016</v>
      </c>
      <c r="E26">
        <v>68016</v>
      </c>
      <c r="F26">
        <v>68016</v>
      </c>
      <c r="G26">
        <f>AVERAGE(C26:F26)</f>
        <v>68016</v>
      </c>
    </row>
    <row r="27" spans="1:8" x14ac:dyDescent="0.2">
      <c r="A27" t="s">
        <v>13</v>
      </c>
      <c r="B27" t="s">
        <v>48</v>
      </c>
      <c r="C27" s="6">
        <v>12748000</v>
      </c>
      <c r="D27" s="6">
        <v>13141000</v>
      </c>
      <c r="E27" s="6">
        <v>12229000</v>
      </c>
      <c r="F27" s="6">
        <v>13068000</v>
      </c>
      <c r="G27" s="6">
        <f>AVERAGE(C27:F27)</f>
        <v>12796500</v>
      </c>
    </row>
    <row r="28" spans="1:8" x14ac:dyDescent="0.2">
      <c r="A28" t="s">
        <v>12</v>
      </c>
      <c r="B28" t="s">
        <v>43</v>
      </c>
      <c r="C28">
        <v>174.03</v>
      </c>
      <c r="D28">
        <v>158.79</v>
      </c>
      <c r="E28">
        <v>155.80000000000001</v>
      </c>
      <c r="F28">
        <v>156.59</v>
      </c>
      <c r="G28" s="1">
        <f>AVERAGE(C28:F28)</f>
        <v>161.30250000000001</v>
      </c>
    </row>
    <row r="29" spans="1:8" x14ac:dyDescent="0.2">
      <c r="A29" t="s">
        <v>11</v>
      </c>
      <c r="B29" t="s">
        <v>49</v>
      </c>
      <c r="C29">
        <v>-1.87</v>
      </c>
      <c r="D29">
        <v>-1.44</v>
      </c>
      <c r="E29">
        <v>12.75</v>
      </c>
      <c r="F29">
        <v>16.12</v>
      </c>
      <c r="G29">
        <f>AVERAGE(C29:F29)</f>
        <v>6.3900000000000006</v>
      </c>
    </row>
    <row r="30" spans="1:8" x14ac:dyDescent="0.2">
      <c r="A30" t="s">
        <v>10</v>
      </c>
      <c r="B30" t="s">
        <v>49</v>
      </c>
      <c r="C30">
        <v>-71.099999999999994</v>
      </c>
      <c r="D30">
        <v>-201.18</v>
      </c>
      <c r="E30">
        <v>22.67</v>
      </c>
      <c r="F30">
        <v>1.38</v>
      </c>
      <c r="G30" s="1">
        <f>AVERAGE(C30:F30)</f>
        <v>-62.05749999999999</v>
      </c>
    </row>
    <row r="31" spans="1:8" x14ac:dyDescent="0.2">
      <c r="A31" t="s">
        <v>9</v>
      </c>
      <c r="B31" t="s">
        <v>49</v>
      </c>
      <c r="C31">
        <v>-11.71</v>
      </c>
      <c r="D31">
        <v>-15.84</v>
      </c>
      <c r="E31">
        <v>3.6</v>
      </c>
      <c r="F31">
        <v>0.78</v>
      </c>
      <c r="G31" s="1">
        <f>AVERAGE(C31:F31)</f>
        <v>-5.7924999999999995</v>
      </c>
    </row>
    <row r="32" spans="1:8" x14ac:dyDescent="0.2">
      <c r="A32" t="s">
        <v>8</v>
      </c>
      <c r="B32" t="s">
        <v>43</v>
      </c>
      <c r="C32">
        <v>13.8</v>
      </c>
      <c r="D32">
        <v>46.26</v>
      </c>
      <c r="E32">
        <v>61.63</v>
      </c>
      <c r="F32">
        <v>23.93</v>
      </c>
      <c r="G32" s="1">
        <f>AVERAGE(C32:F32)</f>
        <v>36.405000000000001</v>
      </c>
      <c r="H32">
        <f>65%*0.78</f>
        <v>0.50700000000000001</v>
      </c>
    </row>
    <row r="33" spans="1:7" x14ac:dyDescent="0.2">
      <c r="A33" t="s">
        <v>7</v>
      </c>
      <c r="B33" t="s">
        <v>43</v>
      </c>
      <c r="C33">
        <v>148.38</v>
      </c>
      <c r="D33">
        <v>145.54</v>
      </c>
      <c r="E33">
        <v>149.80000000000001</v>
      </c>
      <c r="F33">
        <v>232.59</v>
      </c>
      <c r="G33" s="1">
        <f>AVERAGE(C33:F33)</f>
        <v>169.07749999999999</v>
      </c>
    </row>
    <row r="34" spans="1:7" x14ac:dyDescent="0.2">
      <c r="A34" t="s">
        <v>6</v>
      </c>
      <c r="B34" t="s">
        <v>43</v>
      </c>
      <c r="C34">
        <v>162.18</v>
      </c>
      <c r="D34">
        <v>191.8</v>
      </c>
      <c r="E34">
        <v>211.43</v>
      </c>
      <c r="F34">
        <v>256.52</v>
      </c>
      <c r="G34" s="1">
        <f>AVERAGE(C34:F34)</f>
        <v>205.48250000000002</v>
      </c>
    </row>
    <row r="35" spans="1:7" x14ac:dyDescent="0.2">
      <c r="A35" t="s">
        <v>5</v>
      </c>
      <c r="B35" t="s">
        <v>42</v>
      </c>
      <c r="C35">
        <v>-0.92</v>
      </c>
      <c r="D35">
        <v>-1.81</v>
      </c>
      <c r="E35">
        <v>10.32</v>
      </c>
      <c r="F35">
        <v>20.81</v>
      </c>
      <c r="G35" s="1">
        <f>AVERAGE(C35:F35)</f>
        <v>7.1</v>
      </c>
    </row>
    <row r="36" spans="1:7" x14ac:dyDescent="0.2">
      <c r="A36" t="s">
        <v>4</v>
      </c>
      <c r="B36" t="s">
        <v>42</v>
      </c>
      <c r="C36">
        <v>-0.34</v>
      </c>
      <c r="D36">
        <v>-38.549999999999997</v>
      </c>
      <c r="E36">
        <v>2.3199999999999998</v>
      </c>
      <c r="F36">
        <v>-0.3</v>
      </c>
      <c r="G36" s="1">
        <f>AVERAGE(C36:F36)</f>
        <v>-9.2174999999999994</v>
      </c>
    </row>
    <row r="37" spans="1:7" x14ac:dyDescent="0.2">
      <c r="A37" t="s">
        <v>3</v>
      </c>
      <c r="B37" t="s">
        <v>42</v>
      </c>
      <c r="C37">
        <v>-49.9</v>
      </c>
      <c r="D37">
        <v>-83.76</v>
      </c>
      <c r="E37">
        <v>10.65</v>
      </c>
      <c r="F37">
        <v>10.16</v>
      </c>
      <c r="G37" s="1">
        <f>AVERAGE(C37:F37)</f>
        <v>-28.212499999999999</v>
      </c>
    </row>
    <row r="38" spans="1:7" x14ac:dyDescent="0.2">
      <c r="A38" t="s">
        <v>2</v>
      </c>
      <c r="B38" t="s">
        <v>48</v>
      </c>
      <c r="C38" s="1">
        <f>C27/C26</f>
        <v>187.42648788520347</v>
      </c>
      <c r="D38" s="1">
        <f>D27/D26</f>
        <v>193.20454010820984</v>
      </c>
      <c r="E38" s="1">
        <f>E27/E26</f>
        <v>179.79593036932488</v>
      </c>
      <c r="F38" s="1">
        <f>F27/F26</f>
        <v>192.13126323218066</v>
      </c>
      <c r="G38" s="1">
        <f>AVERAGE(C38:F38)</f>
        <v>188.13955539872973</v>
      </c>
    </row>
    <row r="39" spans="1:7" x14ac:dyDescent="0.2">
      <c r="A39" t="s">
        <v>47</v>
      </c>
      <c r="B39" t="s">
        <v>44</v>
      </c>
      <c r="C39" s="6">
        <f>C32*10^7/C26</f>
        <v>2028.9343683839097</v>
      </c>
      <c r="D39" s="6">
        <f>D32*10^7/D26</f>
        <v>6801.3408609738881</v>
      </c>
      <c r="E39" s="6">
        <f>E32*10^7/E26</f>
        <v>9061.1032698188665</v>
      </c>
      <c r="F39" s="6">
        <f>F32*10^7/F26</f>
        <v>3518.2898141613737</v>
      </c>
      <c r="G39" s="6">
        <f>AVERAGE(C39:F39)</f>
        <v>5352.4170783345098</v>
      </c>
    </row>
    <row r="40" spans="1:7" x14ac:dyDescent="0.2">
      <c r="A40" t="s">
        <v>46</v>
      </c>
      <c r="B40" t="s">
        <v>44</v>
      </c>
      <c r="C40" s="6">
        <f>C34*10^7/C26</f>
        <v>23844.389555398731</v>
      </c>
      <c r="D40" s="6">
        <f>D34*10^7/D26</f>
        <v>28199.247235944484</v>
      </c>
      <c r="E40" s="6">
        <f>E34*10^7/E26</f>
        <v>31085.332862855797</v>
      </c>
      <c r="F40" s="6">
        <f>F34*10^7/F26</f>
        <v>37714.655375205832</v>
      </c>
      <c r="G40" s="6">
        <f>AVERAGE(C40:F40)</f>
        <v>30210.906257351213</v>
      </c>
    </row>
    <row r="41" spans="1:7" x14ac:dyDescent="0.2">
      <c r="A41" t="s">
        <v>45</v>
      </c>
      <c r="B41" t="s">
        <v>44</v>
      </c>
      <c r="C41" s="6">
        <f>C28*10^7/C26</f>
        <v>25586.626676076219</v>
      </c>
      <c r="D41" s="6">
        <f>D28*10^7/D26</f>
        <v>23345.977417078335</v>
      </c>
      <c r="E41" s="6">
        <f>E28*10^7/E26</f>
        <v>22906.374970595156</v>
      </c>
      <c r="F41" s="6">
        <f>F28*10^7/F26</f>
        <v>23022.524111973653</v>
      </c>
      <c r="G41" s="6">
        <f>AVERAGE(C41:F41)</f>
        <v>23715.375793930842</v>
      </c>
    </row>
    <row r="42" spans="1:7" x14ac:dyDescent="0.2">
      <c r="A42" t="s">
        <v>22</v>
      </c>
      <c r="B42" t="s">
        <v>43</v>
      </c>
      <c r="C42" s="1">
        <v>-40.799999999999997</v>
      </c>
      <c r="D42" s="1">
        <v>-1.2</v>
      </c>
      <c r="E42" s="1">
        <v>26.55</v>
      </c>
      <c r="F42" s="1">
        <v>-79.22</v>
      </c>
      <c r="G42" s="1">
        <f>AVERAGE(C42:F42)</f>
        <v>-23.6675</v>
      </c>
    </row>
    <row r="43" spans="1:7" x14ac:dyDescent="0.2">
      <c r="A43" t="s">
        <v>21</v>
      </c>
      <c r="B43" t="s">
        <v>43</v>
      </c>
      <c r="C43" s="1">
        <v>-3.25</v>
      </c>
      <c r="D43" s="1">
        <v>-2.29</v>
      </c>
      <c r="E43" s="1">
        <v>19.86</v>
      </c>
      <c r="F43" s="1">
        <v>25.25</v>
      </c>
      <c r="G43" s="1">
        <f>AVERAGE(C43:F43)</f>
        <v>9.8925000000000001</v>
      </c>
    </row>
    <row r="44" spans="1:7" x14ac:dyDescent="0.2">
      <c r="A44" t="s">
        <v>20</v>
      </c>
      <c r="B44" t="s">
        <v>43</v>
      </c>
      <c r="C44" s="1">
        <v>3.27</v>
      </c>
      <c r="D44" s="1">
        <v>8.0299999999999994</v>
      </c>
      <c r="E44" s="1">
        <v>3.05</v>
      </c>
      <c r="F44" s="1">
        <v>13.89</v>
      </c>
      <c r="G44" s="1">
        <f>AVERAGE(C44:F44)</f>
        <v>7.06</v>
      </c>
    </row>
    <row r="45" spans="1:7" x14ac:dyDescent="0.2">
      <c r="A45" t="s">
        <v>19</v>
      </c>
      <c r="B45" t="s">
        <v>42</v>
      </c>
      <c r="C45" s="1">
        <f>C33/C42</f>
        <v>-3.6367647058823529</v>
      </c>
      <c r="D45" s="1">
        <f>D33/D42</f>
        <v>-121.28333333333333</v>
      </c>
      <c r="E45" s="1">
        <f>E33/E42</f>
        <v>5.642184557438795</v>
      </c>
      <c r="F45" s="1">
        <f>F33/F42</f>
        <v>-2.9360010098459988</v>
      </c>
      <c r="G45" s="1">
        <f>AVERAGE(C45:F45)</f>
        <v>-30.553478622905722</v>
      </c>
    </row>
    <row r="46" spans="1:7" x14ac:dyDescent="0.2">
      <c r="A46" t="s">
        <v>18</v>
      </c>
      <c r="B46" t="s">
        <v>42</v>
      </c>
      <c r="C46" s="1">
        <f>C43/C44</f>
        <v>-0.99388379204892963</v>
      </c>
      <c r="D46" s="1">
        <f>D43/D44</f>
        <v>-0.28518057285180576</v>
      </c>
      <c r="E46" s="1">
        <f>E43/E44</f>
        <v>6.5114754098360654</v>
      </c>
      <c r="F46" s="1">
        <f>F43/F44</f>
        <v>1.8178545716342691</v>
      </c>
      <c r="G46" s="1">
        <f>AVERAGE(C46:F46)</f>
        <v>1.7625664041423998</v>
      </c>
    </row>
    <row r="47" spans="1:7" x14ac:dyDescent="0.2">
      <c r="B47" s="1"/>
      <c r="C47" s="1"/>
      <c r="D47" s="1"/>
      <c r="E47" s="1"/>
      <c r="F47" s="1"/>
    </row>
    <row r="48" spans="1:7" s="2" customFormat="1" x14ac:dyDescent="0.2">
      <c r="A48" s="2" t="s">
        <v>41</v>
      </c>
    </row>
    <row r="49" spans="1:6" s="2" customFormat="1" x14ac:dyDescent="0.2">
      <c r="A49" s="2" t="s">
        <v>37</v>
      </c>
      <c r="B49" s="2">
        <v>200903</v>
      </c>
      <c r="C49" s="2">
        <v>200803</v>
      </c>
      <c r="D49" s="2">
        <v>200703</v>
      </c>
      <c r="E49" s="2">
        <v>200603</v>
      </c>
    </row>
    <row r="50" spans="1:6" x14ac:dyDescent="0.2">
      <c r="A50" t="s">
        <v>15</v>
      </c>
      <c r="B50">
        <v>100</v>
      </c>
      <c r="C50">
        <v>100</v>
      </c>
      <c r="D50">
        <v>100</v>
      </c>
      <c r="E50">
        <v>100</v>
      </c>
    </row>
    <row r="51" spans="1:6" x14ac:dyDescent="0.2">
      <c r="A51" t="s">
        <v>14</v>
      </c>
      <c r="B51">
        <v>37392</v>
      </c>
      <c r="C51">
        <v>37392</v>
      </c>
      <c r="D51">
        <v>37392</v>
      </c>
      <c r="E51">
        <v>37392</v>
      </c>
    </row>
    <row r="52" spans="1:6" x14ac:dyDescent="0.2">
      <c r="A52" t="s">
        <v>13</v>
      </c>
      <c r="B52">
        <v>5383173</v>
      </c>
      <c r="C52">
        <v>5508517</v>
      </c>
      <c r="D52">
        <v>5906097</v>
      </c>
      <c r="E52">
        <v>5595344</v>
      </c>
    </row>
    <row r="53" spans="1:6" x14ac:dyDescent="0.2">
      <c r="A53" t="s">
        <v>12</v>
      </c>
      <c r="B53">
        <v>93</v>
      </c>
      <c r="C53">
        <v>77</v>
      </c>
      <c r="D53">
        <v>81.430000000000007</v>
      </c>
      <c r="E53">
        <v>77.31</v>
      </c>
    </row>
    <row r="54" spans="1:6" x14ac:dyDescent="0.2">
      <c r="A54" t="s">
        <v>11</v>
      </c>
      <c r="B54">
        <v>20.440000000000001</v>
      </c>
      <c r="C54">
        <v>15.83</v>
      </c>
      <c r="D54">
        <v>20.88</v>
      </c>
      <c r="E54">
        <v>23.53</v>
      </c>
      <c r="F54">
        <f>AVERAGE(B54:E54)</f>
        <v>20.170000000000002</v>
      </c>
    </row>
    <row r="55" spans="1:6" x14ac:dyDescent="0.2">
      <c r="A55" t="s">
        <v>10</v>
      </c>
      <c r="B55">
        <v>13</v>
      </c>
      <c r="C55">
        <v>2.83</v>
      </c>
      <c r="D55">
        <v>13.79</v>
      </c>
      <c r="E55">
        <v>17.54</v>
      </c>
    </row>
    <row r="56" spans="1:6" x14ac:dyDescent="0.2">
      <c r="A56" t="s">
        <v>9</v>
      </c>
      <c r="B56">
        <v>3.44</v>
      </c>
      <c r="C56">
        <v>0.77</v>
      </c>
      <c r="D56">
        <v>3.98</v>
      </c>
      <c r="E56">
        <v>5.29</v>
      </c>
    </row>
    <row r="57" spans="1:6" x14ac:dyDescent="0.2">
      <c r="A57" t="s">
        <v>8</v>
      </c>
      <c r="B57">
        <v>14.18</v>
      </c>
      <c r="C57">
        <v>12.96</v>
      </c>
      <c r="D57">
        <v>22.28</v>
      </c>
      <c r="E57">
        <v>34.39</v>
      </c>
    </row>
    <row r="58" spans="1:6" x14ac:dyDescent="0.2">
      <c r="A58" t="s">
        <v>7</v>
      </c>
      <c r="B58">
        <v>74.91</v>
      </c>
      <c r="C58">
        <v>61.54</v>
      </c>
      <c r="D58">
        <v>71.41</v>
      </c>
      <c r="E58">
        <v>69.03</v>
      </c>
    </row>
    <row r="59" spans="1:6" x14ac:dyDescent="0.2">
      <c r="A59" t="s">
        <v>6</v>
      </c>
      <c r="B59">
        <v>89.09</v>
      </c>
      <c r="C59">
        <v>74.5</v>
      </c>
      <c r="D59">
        <v>93.69</v>
      </c>
      <c r="E59">
        <v>103.42</v>
      </c>
    </row>
    <row r="60" spans="1:6" x14ac:dyDescent="0.2">
      <c r="A60" t="s">
        <v>5</v>
      </c>
      <c r="B60">
        <v>4.2</v>
      </c>
      <c r="C60">
        <v>18.25</v>
      </c>
      <c r="D60">
        <v>5.64</v>
      </c>
      <c r="E60">
        <v>6.55</v>
      </c>
    </row>
    <row r="61" spans="1:6" x14ac:dyDescent="0.2">
      <c r="A61" t="s">
        <v>4</v>
      </c>
      <c r="B61">
        <v>0.52</v>
      </c>
      <c r="C61">
        <v>0.52</v>
      </c>
      <c r="D61">
        <v>0.88</v>
      </c>
      <c r="E61">
        <v>1.08</v>
      </c>
    </row>
    <row r="62" spans="1:6" x14ac:dyDescent="0.2">
      <c r="A62" t="s">
        <v>3</v>
      </c>
      <c r="B62">
        <v>4.6900000000000004</v>
      </c>
      <c r="C62">
        <v>6.11</v>
      </c>
      <c r="D62">
        <v>5.51</v>
      </c>
      <c r="E62">
        <v>5.69</v>
      </c>
    </row>
    <row r="63" spans="1:6" x14ac:dyDescent="0.2">
      <c r="A63" t="s">
        <v>2</v>
      </c>
      <c r="B63" s="1">
        <f>B52/B51</f>
        <v>143.96590179717586</v>
      </c>
      <c r="C63" s="1">
        <f>C52/C51</f>
        <v>147.31806268720581</v>
      </c>
      <c r="D63" s="1">
        <f>D52/D51</f>
        <v>157.95081835686779</v>
      </c>
      <c r="E63" s="1">
        <f>E52/E51</f>
        <v>149.64013692768506</v>
      </c>
      <c r="F63">
        <f>AVERAGE(B63:E63)</f>
        <v>149.71872994223364</v>
      </c>
    </row>
    <row r="64" spans="1:6" x14ac:dyDescent="0.2">
      <c r="A64" t="s">
        <v>1</v>
      </c>
      <c r="B64" s="1">
        <f>B57*10^7/B51</f>
        <v>3792.2550278134358</v>
      </c>
      <c r="C64" s="1">
        <f>C57*10^7/C51</f>
        <v>3465.9820282413352</v>
      </c>
      <c r="D64" s="1">
        <f>D57*10^7/D51</f>
        <v>5958.4937954642701</v>
      </c>
      <c r="E64" s="1">
        <f>E57*10^7/E51</f>
        <v>9197.1544715447162</v>
      </c>
    </row>
    <row r="65" spans="1:6" x14ac:dyDescent="0.2">
      <c r="A65" t="s">
        <v>0</v>
      </c>
      <c r="B65" s="1">
        <f>B59*10^7/B51</f>
        <v>23825.952075310226</v>
      </c>
      <c r="C65" s="1">
        <f>C59*10^7/C51</f>
        <v>19924.047924689774</v>
      </c>
      <c r="D65" s="1">
        <f>D59*10^7/D51</f>
        <v>25056.161745827983</v>
      </c>
      <c r="E65" s="1">
        <f>E59*10^7/E51</f>
        <v>27658.322635857938</v>
      </c>
      <c r="F65" s="1">
        <f>AVERAGE(B65:E65)</f>
        <v>24116.12109542148</v>
      </c>
    </row>
    <row r="66" spans="1:6" x14ac:dyDescent="0.2">
      <c r="A66" t="s">
        <v>22</v>
      </c>
      <c r="B66" s="1">
        <v>27.08</v>
      </c>
      <c r="C66" s="1">
        <v>24.92</v>
      </c>
      <c r="D66" s="1">
        <v>25.34</v>
      </c>
      <c r="E66" s="1">
        <v>31.95</v>
      </c>
      <c r="F66" s="1">
        <f>AVERAGE(B66:E66)</f>
        <v>27.322500000000002</v>
      </c>
    </row>
    <row r="67" spans="1:6" x14ac:dyDescent="0.2">
      <c r="A67" t="s">
        <v>21</v>
      </c>
      <c r="B67" s="1">
        <v>19.010000000000002</v>
      </c>
      <c r="C67" s="1">
        <v>12.19</v>
      </c>
      <c r="D67" s="1">
        <v>17</v>
      </c>
      <c r="E67" s="1">
        <v>18.190000000000001</v>
      </c>
      <c r="F67" s="1">
        <f>AVERAGE(B67:E67)</f>
        <v>16.5975</v>
      </c>
    </row>
    <row r="68" spans="1:6" x14ac:dyDescent="0.2">
      <c r="A68" t="s">
        <v>20</v>
      </c>
      <c r="B68" s="1">
        <v>6.2</v>
      </c>
      <c r="C68" s="1">
        <v>5.08</v>
      </c>
      <c r="D68" s="1">
        <v>3.54</v>
      </c>
      <c r="E68" s="1">
        <v>3.81</v>
      </c>
      <c r="F68" s="1">
        <f>AVERAGE(B68:E68)</f>
        <v>4.6574999999999998</v>
      </c>
    </row>
    <row r="69" spans="1:6" x14ac:dyDescent="0.2">
      <c r="A69" t="s">
        <v>19</v>
      </c>
      <c r="B69" s="1">
        <f>B58/B66</f>
        <v>2.766248153618907</v>
      </c>
      <c r="C69" s="1">
        <f>C58/C66</f>
        <v>2.4695024077046548</v>
      </c>
      <c r="D69" s="1">
        <f>D58/D66</f>
        <v>2.8180741910023679</v>
      </c>
      <c r="E69" s="1">
        <f>E58/E66</f>
        <v>2.1605633802816904</v>
      </c>
      <c r="F69" s="1">
        <f>AVERAGE(B69:E69)</f>
        <v>2.5535970331519051</v>
      </c>
    </row>
    <row r="70" spans="1:6" x14ac:dyDescent="0.2">
      <c r="A70" t="s">
        <v>18</v>
      </c>
      <c r="B70" s="1">
        <f>B67/B68</f>
        <v>3.0661290322580648</v>
      </c>
      <c r="C70" s="1">
        <f>C67/C68</f>
        <v>2.3996062992125982</v>
      </c>
      <c r="D70" s="1">
        <f>D67/D68</f>
        <v>4.8022598870056497</v>
      </c>
      <c r="E70" s="1">
        <f>E67/E68</f>
        <v>4.7742782152230978</v>
      </c>
      <c r="F70" s="1">
        <f>AVERAGE(B70:E70)</f>
        <v>3.7605683584248526</v>
      </c>
    </row>
    <row r="72" spans="1:6" s="2" customFormat="1" x14ac:dyDescent="0.2">
      <c r="A72" s="2" t="s">
        <v>40</v>
      </c>
    </row>
    <row r="73" spans="1:6" s="2" customFormat="1" x14ac:dyDescent="0.2">
      <c r="A73" s="2" t="s">
        <v>37</v>
      </c>
      <c r="B73" s="2">
        <v>200903</v>
      </c>
      <c r="C73" s="2">
        <v>200803</v>
      </c>
      <c r="D73" s="2">
        <v>200703</v>
      </c>
      <c r="E73" s="2">
        <v>200603</v>
      </c>
    </row>
    <row r="74" spans="1:6" x14ac:dyDescent="0.2">
      <c r="A74" t="s">
        <v>15</v>
      </c>
      <c r="B74">
        <v>100</v>
      </c>
      <c r="C74">
        <v>100</v>
      </c>
      <c r="D74">
        <v>95</v>
      </c>
      <c r="E74">
        <v>96</v>
      </c>
    </row>
    <row r="75" spans="1:6" x14ac:dyDescent="0.2">
      <c r="A75" t="s">
        <v>14</v>
      </c>
      <c r="B75">
        <v>109872</v>
      </c>
      <c r="C75">
        <v>93072</v>
      </c>
      <c r="D75">
        <v>66672</v>
      </c>
      <c r="E75">
        <v>56592</v>
      </c>
    </row>
    <row r="76" spans="1:6" x14ac:dyDescent="0.2">
      <c r="A76" t="s">
        <v>13</v>
      </c>
      <c r="B76">
        <v>9301384</v>
      </c>
      <c r="C76">
        <v>8029258</v>
      </c>
      <c r="D76">
        <v>7399798</v>
      </c>
      <c r="E76">
        <v>6301129</v>
      </c>
    </row>
    <row r="77" spans="1:6" x14ac:dyDescent="0.2">
      <c r="A77" t="s">
        <v>12</v>
      </c>
      <c r="B77">
        <v>177.75</v>
      </c>
      <c r="C77">
        <v>155.74</v>
      </c>
      <c r="D77">
        <v>140.5</v>
      </c>
      <c r="E77">
        <v>104.9</v>
      </c>
    </row>
    <row r="78" spans="1:6" x14ac:dyDescent="0.2">
      <c r="A78" t="s">
        <v>11</v>
      </c>
      <c r="B78">
        <v>25.78</v>
      </c>
      <c r="C78">
        <v>25.56</v>
      </c>
      <c r="D78">
        <v>30.38</v>
      </c>
      <c r="E78">
        <v>32.880000000000003</v>
      </c>
    </row>
    <row r="79" spans="1:6" x14ac:dyDescent="0.2">
      <c r="A79" t="s">
        <v>10</v>
      </c>
      <c r="B79">
        <v>8.1199999999999992</v>
      </c>
      <c r="C79">
        <v>12.66</v>
      </c>
      <c r="D79">
        <v>17.75</v>
      </c>
      <c r="E79">
        <v>23.08</v>
      </c>
    </row>
    <row r="80" spans="1:6" x14ac:dyDescent="0.2">
      <c r="A80" t="s">
        <v>9</v>
      </c>
      <c r="B80">
        <v>2.4700000000000002</v>
      </c>
      <c r="C80">
        <v>3.84</v>
      </c>
      <c r="D80">
        <v>6.44</v>
      </c>
      <c r="E80">
        <v>9.16</v>
      </c>
    </row>
    <row r="81" spans="1:5" x14ac:dyDescent="0.2">
      <c r="A81" t="s">
        <v>8</v>
      </c>
      <c r="B81">
        <v>28.61</v>
      </c>
      <c r="C81">
        <v>58.51</v>
      </c>
      <c r="D81">
        <v>76.73</v>
      </c>
      <c r="E81">
        <v>135.15</v>
      </c>
    </row>
    <row r="82" spans="1:5" x14ac:dyDescent="0.2">
      <c r="A82" t="s">
        <v>7</v>
      </c>
      <c r="B82">
        <v>249.32</v>
      </c>
      <c r="C82">
        <v>266.18</v>
      </c>
      <c r="D82">
        <v>196.86</v>
      </c>
      <c r="E82">
        <v>137.11000000000001</v>
      </c>
    </row>
    <row r="83" spans="1:5" x14ac:dyDescent="0.2">
      <c r="A83" t="s">
        <v>6</v>
      </c>
      <c r="B83">
        <v>277.93</v>
      </c>
      <c r="C83">
        <v>324.69</v>
      </c>
      <c r="D83">
        <v>273.58999999999997</v>
      </c>
      <c r="E83">
        <v>272.26</v>
      </c>
    </row>
    <row r="84" spans="1:5" x14ac:dyDescent="0.2">
      <c r="A84" t="s">
        <v>5</v>
      </c>
      <c r="B84">
        <v>3.03</v>
      </c>
      <c r="C84">
        <v>4.41</v>
      </c>
      <c r="D84">
        <v>4.42</v>
      </c>
      <c r="E84">
        <v>7.23</v>
      </c>
    </row>
    <row r="85" spans="1:5" x14ac:dyDescent="0.2">
      <c r="A85" t="s">
        <v>4</v>
      </c>
      <c r="B85">
        <v>0.24</v>
      </c>
      <c r="C85">
        <v>0.53</v>
      </c>
      <c r="D85">
        <v>0.78</v>
      </c>
      <c r="E85">
        <v>1.39</v>
      </c>
    </row>
    <row r="86" spans="1:5" x14ac:dyDescent="0.2">
      <c r="A86" t="s">
        <v>3</v>
      </c>
      <c r="B86">
        <v>6.07</v>
      </c>
      <c r="C86">
        <v>8.16</v>
      </c>
      <c r="D86">
        <v>6.41</v>
      </c>
      <c r="E86">
        <v>7.89</v>
      </c>
    </row>
    <row r="87" spans="1:5" x14ac:dyDescent="0.2">
      <c r="A87" t="s">
        <v>2</v>
      </c>
      <c r="B87" s="1">
        <f>B76/B75</f>
        <v>84.656545798747629</v>
      </c>
      <c r="C87" s="1">
        <f>C76/C75</f>
        <v>86.269318377170364</v>
      </c>
      <c r="D87" s="1">
        <f>D76/D75</f>
        <v>110.98809095272378</v>
      </c>
      <c r="E87" s="1">
        <f>E76/E75</f>
        <v>111.34310503251344</v>
      </c>
    </row>
    <row r="88" spans="1:5" x14ac:dyDescent="0.2">
      <c r="A88" t="s">
        <v>1</v>
      </c>
      <c r="B88" s="1">
        <f>B81*10^7/B75</f>
        <v>2603.9391291684869</v>
      </c>
      <c r="C88" s="1">
        <f>C81*10^7/C75</f>
        <v>6286.5308578304966</v>
      </c>
      <c r="D88" s="1">
        <f>D81*10^7/D75</f>
        <v>11508.579313654907</v>
      </c>
      <c r="E88" s="1">
        <f>E81*10^7/E75</f>
        <v>23881.467345207802</v>
      </c>
    </row>
    <row r="89" spans="1:5" x14ac:dyDescent="0.2">
      <c r="A89" t="s">
        <v>0</v>
      </c>
      <c r="B89" s="1">
        <f>B83*10^7/B75</f>
        <v>25295.798747633609</v>
      </c>
      <c r="C89" s="1">
        <f>C83*10^7/C75</f>
        <v>34885.894791129445</v>
      </c>
      <c r="D89" s="1">
        <f>D83*10^7/D75</f>
        <v>41035.217182625383</v>
      </c>
      <c r="E89" s="1">
        <f>E83*10^7/E75</f>
        <v>48109.273395532939</v>
      </c>
    </row>
    <row r="90" spans="1:5" x14ac:dyDescent="0.2">
      <c r="B90" s="1"/>
      <c r="C90" s="1"/>
      <c r="D90" s="1"/>
      <c r="E90" s="1"/>
    </row>
    <row r="91" spans="1:5" x14ac:dyDescent="0.2">
      <c r="B91" s="1"/>
      <c r="C91" s="1"/>
      <c r="D91" s="1"/>
      <c r="E91" s="1"/>
    </row>
    <row r="92" spans="1:5" x14ac:dyDescent="0.2">
      <c r="B92" s="1"/>
      <c r="C92" s="1"/>
      <c r="D92" s="1"/>
      <c r="E92" s="1"/>
    </row>
    <row r="93" spans="1:5" x14ac:dyDescent="0.2">
      <c r="B93" s="1"/>
      <c r="C93" s="1"/>
      <c r="D93" s="1"/>
      <c r="E93" s="1"/>
    </row>
    <row r="94" spans="1:5" x14ac:dyDescent="0.2">
      <c r="B94" s="1"/>
      <c r="C94" s="1"/>
      <c r="D94" s="1"/>
      <c r="E94" s="1"/>
    </row>
    <row r="96" spans="1:5" s="2" customFormat="1" x14ac:dyDescent="0.2">
      <c r="A96" s="2" t="s">
        <v>39</v>
      </c>
    </row>
    <row r="97" spans="1:5" s="2" customFormat="1" x14ac:dyDescent="0.2">
      <c r="A97" s="2" t="s">
        <v>37</v>
      </c>
      <c r="B97" s="2">
        <v>200903</v>
      </c>
      <c r="C97" s="2">
        <v>200803</v>
      </c>
      <c r="D97" s="2">
        <v>200703</v>
      </c>
      <c r="E97" s="2">
        <v>200603</v>
      </c>
    </row>
    <row r="98" spans="1:5" s="2" customFormat="1" x14ac:dyDescent="0.2">
      <c r="A98" t="s">
        <v>15</v>
      </c>
      <c r="B98" s="5">
        <v>83</v>
      </c>
      <c r="C98" s="5">
        <v>88</v>
      </c>
      <c r="D98" s="5">
        <v>73</v>
      </c>
      <c r="E98" s="5">
        <v>81</v>
      </c>
    </row>
    <row r="99" spans="1:5" s="2" customFormat="1" x14ac:dyDescent="0.2">
      <c r="A99" t="s">
        <v>14</v>
      </c>
      <c r="B99" s="5">
        <v>137232</v>
      </c>
      <c r="C99" s="5">
        <v>137232</v>
      </c>
      <c r="D99" s="5"/>
      <c r="E99" s="5">
        <v>29232</v>
      </c>
    </row>
    <row r="100" spans="1:5" s="2" customFormat="1" x14ac:dyDescent="0.2">
      <c r="A100" t="s">
        <v>13</v>
      </c>
      <c r="B100" s="5">
        <v>17809252</v>
      </c>
      <c r="C100" s="5">
        <v>14103567</v>
      </c>
      <c r="D100" s="5">
        <v>6611052</v>
      </c>
      <c r="E100" s="5">
        <v>5737431</v>
      </c>
    </row>
    <row r="101" spans="1:5" s="2" customFormat="1" x14ac:dyDescent="0.2">
      <c r="A101" t="s">
        <v>12</v>
      </c>
      <c r="B101">
        <v>286.83</v>
      </c>
      <c r="C101">
        <v>196.5</v>
      </c>
      <c r="D101">
        <v>106.44</v>
      </c>
      <c r="E101">
        <v>86.93</v>
      </c>
    </row>
    <row r="102" spans="1:5" s="2" customFormat="1" x14ac:dyDescent="0.2">
      <c r="A102" t="s">
        <v>11</v>
      </c>
      <c r="B102">
        <v>16.03</v>
      </c>
      <c r="C102">
        <v>19.239999999999998</v>
      </c>
      <c r="D102">
        <v>23.98</v>
      </c>
      <c r="E102">
        <v>22.48</v>
      </c>
    </row>
    <row r="103" spans="1:5" s="2" customFormat="1" x14ac:dyDescent="0.2">
      <c r="A103" t="s">
        <v>10</v>
      </c>
      <c r="B103">
        <v>5.01</v>
      </c>
      <c r="C103">
        <v>6.78</v>
      </c>
      <c r="D103">
        <v>10.69</v>
      </c>
      <c r="E103">
        <v>14.85</v>
      </c>
    </row>
    <row r="104" spans="1:5" s="2" customFormat="1" x14ac:dyDescent="0.2">
      <c r="A104" t="s">
        <v>9</v>
      </c>
      <c r="B104">
        <v>1.4</v>
      </c>
      <c r="C104">
        <v>2.2400000000000002</v>
      </c>
      <c r="D104">
        <v>5.17</v>
      </c>
      <c r="E104">
        <v>8.9700000000000006</v>
      </c>
    </row>
    <row r="105" spans="1:5" s="2" customFormat="1" x14ac:dyDescent="0.2">
      <c r="A105" t="s">
        <v>8</v>
      </c>
      <c r="B105">
        <v>49.06</v>
      </c>
      <c r="C105">
        <v>132.77000000000001</v>
      </c>
      <c r="D105">
        <v>132.46</v>
      </c>
      <c r="E105">
        <v>160.81</v>
      </c>
    </row>
    <row r="106" spans="1:5" s="2" customFormat="1" x14ac:dyDescent="0.2">
      <c r="A106" t="s">
        <v>7</v>
      </c>
      <c r="B106">
        <v>415.33</v>
      </c>
      <c r="C106">
        <v>389.94</v>
      </c>
      <c r="D106">
        <v>228.86</v>
      </c>
      <c r="E106">
        <v>55.63</v>
      </c>
    </row>
    <row r="107" spans="1:5" s="2" customFormat="1" x14ac:dyDescent="0.2">
      <c r="A107" t="s">
        <v>6</v>
      </c>
      <c r="B107">
        <v>464.39</v>
      </c>
      <c r="C107">
        <v>522.71</v>
      </c>
      <c r="D107">
        <v>361.32</v>
      </c>
      <c r="E107">
        <v>216.44</v>
      </c>
    </row>
    <row r="108" spans="1:5" s="2" customFormat="1" x14ac:dyDescent="0.2">
      <c r="A108" t="s">
        <v>5</v>
      </c>
      <c r="B108">
        <v>6.07</v>
      </c>
      <c r="C108">
        <v>11.97</v>
      </c>
      <c r="D108">
        <v>7.83</v>
      </c>
      <c r="E108">
        <v>11.04</v>
      </c>
    </row>
    <row r="109" spans="1:5" s="2" customFormat="1" x14ac:dyDescent="0.2">
      <c r="A109" t="s">
        <v>4</v>
      </c>
      <c r="B109">
        <v>0.31</v>
      </c>
      <c r="C109">
        <v>0.82</v>
      </c>
      <c r="D109">
        <v>0.8</v>
      </c>
      <c r="E109">
        <v>1.06</v>
      </c>
    </row>
    <row r="110" spans="1:5" s="2" customFormat="1" x14ac:dyDescent="0.2">
      <c r="A110" t="s">
        <v>3</v>
      </c>
      <c r="B110">
        <v>10.1</v>
      </c>
      <c r="C110">
        <v>13.82</v>
      </c>
      <c r="D110">
        <v>14.16</v>
      </c>
      <c r="E110">
        <v>11.08</v>
      </c>
    </row>
    <row r="111" spans="1:5" s="2" customFormat="1" x14ac:dyDescent="0.2">
      <c r="A111" t="s">
        <v>2</v>
      </c>
      <c r="B111" s="1">
        <f>B100/B99</f>
        <v>129.77477556255101</v>
      </c>
      <c r="C111" s="1">
        <f>C100/C99</f>
        <v>102.77170776495278</v>
      </c>
      <c r="D111" s="1" t="e">
        <f>D100/D99</f>
        <v>#DIV/0!</v>
      </c>
      <c r="E111" s="1">
        <f>E100/E99</f>
        <v>196.27227011494253</v>
      </c>
    </row>
    <row r="112" spans="1:5" s="2" customFormat="1" x14ac:dyDescent="0.2">
      <c r="A112" t="s">
        <v>1</v>
      </c>
      <c r="B112" s="1">
        <f>B105*10^7/B99</f>
        <v>3574.9679375072869</v>
      </c>
      <c r="C112" s="1">
        <f>C105*10^7/C99</f>
        <v>9674.8571761688236</v>
      </c>
      <c r="D112" s="1" t="e">
        <f>D105*10^7/D99</f>
        <v>#DIV/0!</v>
      </c>
      <c r="E112" s="1">
        <f>E105*10^7/E99</f>
        <v>55011.631089217299</v>
      </c>
    </row>
    <row r="113" spans="1:5" s="2" customFormat="1" x14ac:dyDescent="0.2">
      <c r="A113" t="s">
        <v>0</v>
      </c>
      <c r="B113" s="1">
        <f>B107*10^7/B99</f>
        <v>33839.774979596594</v>
      </c>
      <c r="C113" s="1">
        <f>C107*10^7/C99</f>
        <v>38089.512650110759</v>
      </c>
      <c r="D113" s="1" t="e">
        <f>D107*10^7/D99</f>
        <v>#DIV/0!</v>
      </c>
      <c r="E113" s="4">
        <f>E107*10^7/E99</f>
        <v>74042.145593869733</v>
      </c>
    </row>
    <row r="114" spans="1:5" s="2" customFormat="1" x14ac:dyDescent="0.2">
      <c r="A114"/>
      <c r="B114" s="1"/>
      <c r="C114" s="1"/>
      <c r="D114" s="1"/>
      <c r="E114" s="4"/>
    </row>
    <row r="115" spans="1:5" s="2" customFormat="1" x14ac:dyDescent="0.2">
      <c r="A115"/>
      <c r="B115" s="1"/>
      <c r="C115" s="1"/>
      <c r="D115" s="1"/>
      <c r="E115" s="4"/>
    </row>
    <row r="116" spans="1:5" s="2" customFormat="1" x14ac:dyDescent="0.2">
      <c r="A116"/>
      <c r="B116" s="1"/>
      <c r="C116" s="1"/>
      <c r="D116" s="1"/>
      <c r="E116" s="4"/>
    </row>
    <row r="117" spans="1:5" s="2" customFormat="1" x14ac:dyDescent="0.2">
      <c r="A117"/>
      <c r="B117" s="1"/>
      <c r="C117" s="1"/>
      <c r="D117" s="1"/>
      <c r="E117" s="4"/>
    </row>
    <row r="118" spans="1:5" s="2" customFormat="1" x14ac:dyDescent="0.2">
      <c r="A118"/>
      <c r="B118" s="1"/>
      <c r="C118" s="1"/>
      <c r="D118" s="1"/>
      <c r="E118" s="4"/>
    </row>
    <row r="119" spans="1:5" s="2" customFormat="1" x14ac:dyDescent="0.2">
      <c r="B119" s="5"/>
      <c r="C119" s="5"/>
      <c r="D119" s="5"/>
      <c r="E119" s="5"/>
    </row>
    <row r="120" spans="1:5" s="2" customFormat="1" x14ac:dyDescent="0.2">
      <c r="A120" s="2" t="s">
        <v>38</v>
      </c>
    </row>
    <row r="121" spans="1:5" s="2" customFormat="1" x14ac:dyDescent="0.2">
      <c r="A121" s="2" t="s">
        <v>37</v>
      </c>
      <c r="B121" s="2">
        <v>200903</v>
      </c>
      <c r="C121" s="2">
        <v>200803</v>
      </c>
      <c r="D121" s="2">
        <v>200703</v>
      </c>
      <c r="E121" s="2">
        <v>200603</v>
      </c>
    </row>
    <row r="122" spans="1:5" x14ac:dyDescent="0.2">
      <c r="A122" t="s">
        <v>15</v>
      </c>
      <c r="B122">
        <v>100</v>
      </c>
      <c r="C122">
        <v>100</v>
      </c>
      <c r="D122">
        <v>100</v>
      </c>
      <c r="E122">
        <v>100</v>
      </c>
    </row>
    <row r="123" spans="1:5" x14ac:dyDescent="0.2">
      <c r="A123" t="s">
        <v>14</v>
      </c>
      <c r="B123">
        <v>58864</v>
      </c>
      <c r="C123">
        <v>58864</v>
      </c>
      <c r="D123">
        <v>47728</v>
      </c>
      <c r="E123">
        <v>46720</v>
      </c>
    </row>
    <row r="124" spans="1:5" x14ac:dyDescent="0.2">
      <c r="A124" t="s">
        <v>13</v>
      </c>
      <c r="B124">
        <v>2953000</v>
      </c>
      <c r="C124">
        <v>3445000</v>
      </c>
      <c r="D124">
        <v>3188000</v>
      </c>
      <c r="E124">
        <v>3088000</v>
      </c>
    </row>
    <row r="125" spans="1:5" x14ac:dyDescent="0.2">
      <c r="A125" t="s">
        <v>12</v>
      </c>
      <c r="B125">
        <v>89.55</v>
      </c>
      <c r="C125">
        <v>106.4</v>
      </c>
      <c r="D125">
        <v>111.82</v>
      </c>
      <c r="E125">
        <v>104.55</v>
      </c>
    </row>
    <row r="126" spans="1:5" x14ac:dyDescent="0.2">
      <c r="A126" t="s">
        <v>11</v>
      </c>
      <c r="B126">
        <v>3.87</v>
      </c>
      <c r="C126">
        <v>7.41</v>
      </c>
      <c r="D126">
        <v>9.3000000000000007</v>
      </c>
      <c r="E126">
        <v>11.55</v>
      </c>
    </row>
    <row r="127" spans="1:5" x14ac:dyDescent="0.2">
      <c r="A127" t="s">
        <v>10</v>
      </c>
      <c r="B127">
        <v>-24.93</v>
      </c>
      <c r="C127">
        <v>0.98</v>
      </c>
      <c r="D127">
        <v>6.02</v>
      </c>
      <c r="E127">
        <v>6.31</v>
      </c>
    </row>
    <row r="128" spans="1:5" x14ac:dyDescent="0.2">
      <c r="A128" t="s">
        <v>9</v>
      </c>
      <c r="B128">
        <v>-6.99</v>
      </c>
      <c r="C128">
        <v>0.33</v>
      </c>
      <c r="D128">
        <v>2.27</v>
      </c>
      <c r="E128">
        <v>2.4700000000000002</v>
      </c>
    </row>
    <row r="129" spans="1:5" x14ac:dyDescent="0.2">
      <c r="A129" t="s">
        <v>8</v>
      </c>
      <c r="B129">
        <v>6.34</v>
      </c>
      <c r="C129">
        <v>16.649999999999999</v>
      </c>
      <c r="D129">
        <v>22.23</v>
      </c>
      <c r="E129">
        <v>0</v>
      </c>
    </row>
    <row r="130" spans="1:5" x14ac:dyDescent="0.2">
      <c r="A130" t="s">
        <v>7</v>
      </c>
      <c r="B130">
        <v>103.74</v>
      </c>
      <c r="C130">
        <v>94.5</v>
      </c>
      <c r="D130">
        <v>71.5</v>
      </c>
      <c r="E130">
        <v>64.8</v>
      </c>
    </row>
    <row r="131" spans="1:5" x14ac:dyDescent="0.2">
      <c r="A131" t="s">
        <v>6</v>
      </c>
      <c r="B131">
        <v>110.08</v>
      </c>
      <c r="C131">
        <v>111.15</v>
      </c>
      <c r="D131">
        <v>93.73</v>
      </c>
      <c r="E131">
        <v>0</v>
      </c>
    </row>
    <row r="132" spans="1:5" x14ac:dyDescent="0.2">
      <c r="A132" t="s">
        <v>5</v>
      </c>
      <c r="B132">
        <v>-0.63</v>
      </c>
      <c r="C132">
        <v>37.840000000000003</v>
      </c>
      <c r="D132">
        <v>8.33</v>
      </c>
      <c r="E132">
        <v>0</v>
      </c>
    </row>
    <row r="133" spans="1:5" x14ac:dyDescent="0.2">
      <c r="A133" t="s">
        <v>4</v>
      </c>
      <c r="B133">
        <v>0.18</v>
      </c>
      <c r="C133">
        <v>0.37</v>
      </c>
      <c r="D133">
        <v>0.49</v>
      </c>
      <c r="E133">
        <v>0</v>
      </c>
    </row>
    <row r="134" spans="1:5" x14ac:dyDescent="0.2">
      <c r="A134" t="s">
        <v>3</v>
      </c>
      <c r="B134">
        <v>31.72</v>
      </c>
      <c r="C134">
        <v>14.11</v>
      </c>
      <c r="D134">
        <v>9.01</v>
      </c>
      <c r="E134">
        <v>0</v>
      </c>
    </row>
    <row r="135" spans="1:5" x14ac:dyDescent="0.2">
      <c r="A135" t="s">
        <v>2</v>
      </c>
      <c r="B135" s="1">
        <f>B124/B123</f>
        <v>50.166485458004892</v>
      </c>
      <c r="C135" s="1">
        <f>C124/C123</f>
        <v>58.524734982332156</v>
      </c>
      <c r="D135" s="1">
        <f>D124/D123</f>
        <v>66.79517264498827</v>
      </c>
      <c r="E135" s="1">
        <f>E124/E123</f>
        <v>66.095890410958901</v>
      </c>
    </row>
    <row r="136" spans="1:5" x14ac:dyDescent="0.2">
      <c r="A136" t="s">
        <v>1</v>
      </c>
      <c r="B136" s="1">
        <f>B129*10^7/B123</f>
        <v>1077.0589834194075</v>
      </c>
      <c r="C136" s="1">
        <f>C129*10^7/C123</f>
        <v>2828.5539548790434</v>
      </c>
      <c r="D136" s="1">
        <f>D129*10^7/D123</f>
        <v>4657.6433121019109</v>
      </c>
      <c r="E136" s="1">
        <f>E129*10^7/E123</f>
        <v>0</v>
      </c>
    </row>
    <row r="137" spans="1:5" x14ac:dyDescent="0.2">
      <c r="A137" t="s">
        <v>0</v>
      </c>
      <c r="B137" s="1">
        <f>B131*10^7/B123</f>
        <v>18700.733895080186</v>
      </c>
      <c r="C137" s="1">
        <f>C131*10^7/C123</f>
        <v>18882.50883392226</v>
      </c>
      <c r="D137" s="1">
        <f>D131*10^7/D123</f>
        <v>19638.36741535367</v>
      </c>
      <c r="E137" s="1">
        <f>E131*10^7/E123</f>
        <v>0</v>
      </c>
    </row>
    <row r="138" spans="1:5" x14ac:dyDescent="0.2">
      <c r="B138" s="1"/>
      <c r="C138" s="1"/>
      <c r="D138" s="1"/>
      <c r="E138" s="1"/>
    </row>
    <row r="139" spans="1:5" x14ac:dyDescent="0.2">
      <c r="B139" s="1"/>
      <c r="C139" s="1"/>
      <c r="D139" s="1"/>
      <c r="E139" s="1"/>
    </row>
    <row r="140" spans="1:5" x14ac:dyDescent="0.2">
      <c r="B140" s="1"/>
      <c r="C140" s="1"/>
      <c r="D140" s="1"/>
      <c r="E140" s="1"/>
    </row>
    <row r="141" spans="1:5" x14ac:dyDescent="0.2">
      <c r="B141" s="1"/>
      <c r="C141" s="1"/>
      <c r="D141" s="1"/>
      <c r="E141" s="1"/>
    </row>
    <row r="142" spans="1:5" x14ac:dyDescent="0.2">
      <c r="B142" s="1"/>
      <c r="C142" s="1"/>
      <c r="D142" s="1"/>
      <c r="E142" s="1"/>
    </row>
    <row r="144" spans="1:5" s="2" customFormat="1" x14ac:dyDescent="0.2">
      <c r="A144" s="3" t="s">
        <v>36</v>
      </c>
    </row>
    <row r="145" spans="1:6" x14ac:dyDescent="0.2">
      <c r="A145" s="2" t="s">
        <v>16</v>
      </c>
      <c r="B145" s="2">
        <v>200903</v>
      </c>
      <c r="C145" s="2">
        <v>200803</v>
      </c>
      <c r="D145" s="2">
        <v>200703</v>
      </c>
      <c r="E145" s="2">
        <v>200603</v>
      </c>
    </row>
    <row r="146" spans="1:6" x14ac:dyDescent="0.2">
      <c r="A146" t="s">
        <v>15</v>
      </c>
      <c r="B146">
        <v>100</v>
      </c>
      <c r="C146">
        <v>100</v>
      </c>
      <c r="D146">
        <v>100</v>
      </c>
      <c r="E146">
        <v>100</v>
      </c>
    </row>
    <row r="147" spans="1:6" x14ac:dyDescent="0.2">
      <c r="A147" t="s">
        <v>14</v>
      </c>
      <c r="B147">
        <v>83416</v>
      </c>
      <c r="C147">
        <v>83416</v>
      </c>
      <c r="D147">
        <v>79096</v>
      </c>
      <c r="E147">
        <v>70336</v>
      </c>
    </row>
    <row r="148" spans="1:6" x14ac:dyDescent="0.2">
      <c r="A148" t="s">
        <v>13</v>
      </c>
      <c r="B148">
        <v>7754000</v>
      </c>
      <c r="C148">
        <v>8094000</v>
      </c>
      <c r="D148">
        <v>7078000</v>
      </c>
      <c r="E148">
        <v>6533000</v>
      </c>
    </row>
    <row r="149" spans="1:6" x14ac:dyDescent="0.2">
      <c r="A149" t="s">
        <v>12</v>
      </c>
      <c r="B149">
        <v>199.09</v>
      </c>
      <c r="C149">
        <v>267.45</v>
      </c>
      <c r="D149">
        <v>183.67</v>
      </c>
      <c r="E149">
        <v>145.53</v>
      </c>
    </row>
    <row r="150" spans="1:6" x14ac:dyDescent="0.2">
      <c r="A150" t="s">
        <v>11</v>
      </c>
      <c r="B150">
        <v>1.1000000000000001</v>
      </c>
      <c r="C150">
        <v>5.46</v>
      </c>
      <c r="D150">
        <v>11.42</v>
      </c>
      <c r="E150">
        <v>13.03</v>
      </c>
      <c r="F150" s="1">
        <f>AVERAGE(B150:E150)</f>
        <v>7.7524999999999995</v>
      </c>
    </row>
    <row r="151" spans="1:6" x14ac:dyDescent="0.2">
      <c r="A151" t="s">
        <v>10</v>
      </c>
      <c r="B151">
        <v>-41.24</v>
      </c>
      <c r="C151">
        <v>-2.89</v>
      </c>
      <c r="D151">
        <v>0.77</v>
      </c>
      <c r="E151">
        <v>4.88</v>
      </c>
    </row>
    <row r="152" spans="1:6" x14ac:dyDescent="0.2">
      <c r="A152" t="s">
        <v>9</v>
      </c>
      <c r="B152">
        <v>-8.67</v>
      </c>
      <c r="C152">
        <v>-0.76</v>
      </c>
      <c r="D152">
        <v>0.24</v>
      </c>
      <c r="E152">
        <v>1.8</v>
      </c>
    </row>
    <row r="153" spans="1:6" x14ac:dyDescent="0.2">
      <c r="A153" t="s">
        <v>8</v>
      </c>
      <c r="B153">
        <v>7.93</v>
      </c>
      <c r="C153">
        <v>23.06</v>
      </c>
      <c r="D153">
        <v>34.74</v>
      </c>
      <c r="E153">
        <v>55.14</v>
      </c>
    </row>
    <row r="154" spans="1:6" x14ac:dyDescent="0.2">
      <c r="A154" t="s">
        <v>7</v>
      </c>
      <c r="B154">
        <v>190.82</v>
      </c>
      <c r="C154">
        <v>178.32</v>
      </c>
      <c r="D154">
        <v>156.5</v>
      </c>
      <c r="E154">
        <v>116.85</v>
      </c>
    </row>
    <row r="155" spans="1:6" x14ac:dyDescent="0.2">
      <c r="A155" t="s">
        <v>6</v>
      </c>
      <c r="B155">
        <v>198.75</v>
      </c>
      <c r="C155">
        <v>201.38</v>
      </c>
      <c r="D155">
        <v>191.24</v>
      </c>
      <c r="E155">
        <v>171.99</v>
      </c>
    </row>
    <row r="156" spans="1:6" x14ac:dyDescent="0.2">
      <c r="A156" t="s">
        <v>5</v>
      </c>
      <c r="B156">
        <v>-0.38</v>
      </c>
      <c r="C156">
        <v>-13.18</v>
      </c>
      <c r="D156">
        <v>72.37</v>
      </c>
      <c r="E156">
        <v>13.61</v>
      </c>
    </row>
    <row r="157" spans="1:6" x14ac:dyDescent="0.2">
      <c r="A157" t="s">
        <v>4</v>
      </c>
      <c r="B157">
        <v>0.2</v>
      </c>
      <c r="C157">
        <v>0.39</v>
      </c>
      <c r="D157">
        <v>0.56000000000000005</v>
      </c>
      <c r="E157">
        <v>0.88</v>
      </c>
    </row>
    <row r="158" spans="1:6" x14ac:dyDescent="0.2">
      <c r="A158" t="s">
        <v>3</v>
      </c>
      <c r="B158">
        <v>90.75</v>
      </c>
      <c r="C158">
        <v>13.79</v>
      </c>
      <c r="D158">
        <v>9.1199999999999992</v>
      </c>
      <c r="E158">
        <v>9.07</v>
      </c>
    </row>
    <row r="159" spans="1:6" x14ac:dyDescent="0.2">
      <c r="A159" t="s">
        <v>2</v>
      </c>
      <c r="B159" s="1">
        <f>B148/B147</f>
        <v>92.955787858444424</v>
      </c>
      <c r="C159" s="1">
        <f>C148/C147</f>
        <v>97.031744509446625</v>
      </c>
      <c r="D159" s="1">
        <f>D148/D147</f>
        <v>89.486193992110856</v>
      </c>
      <c r="E159" s="1">
        <f>E148/E147</f>
        <v>92.882734303912642</v>
      </c>
      <c r="F159" s="1">
        <f>AVERAGE(B159:E159)</f>
        <v>93.08911516597864</v>
      </c>
    </row>
    <row r="160" spans="1:6" x14ac:dyDescent="0.2">
      <c r="A160" t="s">
        <v>1</v>
      </c>
      <c r="B160" s="1">
        <f>B153*10^7/B147</f>
        <v>950.65694830727921</v>
      </c>
      <c r="C160" s="1">
        <f>C153*10^7/C147</f>
        <v>2764.4576580032608</v>
      </c>
      <c r="D160" s="1">
        <f>D153*10^7/D147</f>
        <v>4392.1310812177608</v>
      </c>
      <c r="E160" s="1">
        <f>E153*10^7/E147</f>
        <v>7839.5131938125569</v>
      </c>
    </row>
    <row r="161" spans="1:6" x14ac:dyDescent="0.2">
      <c r="A161" t="s">
        <v>0</v>
      </c>
      <c r="B161" s="1">
        <f>B155*10^7/B147</f>
        <v>23826.364246667305</v>
      </c>
      <c r="C161" s="1">
        <f>C155*10^7/C147</f>
        <v>24141.651481730125</v>
      </c>
      <c r="D161" s="1">
        <f>D155*10^7/D147</f>
        <v>24178.213816122181</v>
      </c>
      <c r="E161" s="1">
        <f>E155*10^7/E147</f>
        <v>24452.627388535031</v>
      </c>
      <c r="F161" s="1">
        <f>AVERAGE(B161:E161)</f>
        <v>24149.714233263658</v>
      </c>
    </row>
    <row r="162" spans="1:6" x14ac:dyDescent="0.2">
      <c r="A162" t="s">
        <v>22</v>
      </c>
      <c r="B162" s="1">
        <v>34.94</v>
      </c>
      <c r="C162" s="1">
        <v>45.28</v>
      </c>
      <c r="D162" s="1">
        <v>44.93</v>
      </c>
      <c r="E162" s="1">
        <v>43.71</v>
      </c>
      <c r="F162" s="1">
        <f>AVERAGE(B162:E162)</f>
        <v>42.215000000000003</v>
      </c>
    </row>
    <row r="163" spans="1:6" x14ac:dyDescent="0.2">
      <c r="A163" t="s">
        <v>21</v>
      </c>
      <c r="B163" s="1">
        <v>3.47</v>
      </c>
      <c r="C163" s="1">
        <v>7.88</v>
      </c>
      <c r="D163" s="1">
        <v>10.4</v>
      </c>
      <c r="E163" s="1">
        <v>12.08</v>
      </c>
      <c r="F163" s="1">
        <f>AVERAGE(B163:E163)</f>
        <v>8.4574999999999996</v>
      </c>
    </row>
    <row r="164" spans="1:6" x14ac:dyDescent="0.2">
      <c r="A164" t="s">
        <v>20</v>
      </c>
      <c r="B164" s="1">
        <v>8.2799999999999994</v>
      </c>
      <c r="C164" s="1">
        <v>6.14</v>
      </c>
      <c r="D164" s="1">
        <v>5</v>
      </c>
      <c r="E164" s="1">
        <v>4.21</v>
      </c>
      <c r="F164" s="1">
        <f>AVERAGE(B164:E164)</f>
        <v>5.9074999999999998</v>
      </c>
    </row>
    <row r="165" spans="1:6" x14ac:dyDescent="0.2">
      <c r="A165" t="s">
        <v>19</v>
      </c>
      <c r="B165" s="1">
        <f>B154/B162</f>
        <v>5.4613623354321694</v>
      </c>
      <c r="C165" s="1">
        <f>C154/C162</f>
        <v>3.9381625441696109</v>
      </c>
      <c r="D165" s="1">
        <f>D154/D162</f>
        <v>3.4831960827954598</v>
      </c>
      <c r="E165" s="1">
        <f>E154/E162</f>
        <v>2.6733013040494162</v>
      </c>
      <c r="F165" s="1">
        <f>AVERAGE(B165:E165)</f>
        <v>3.8890055666116643</v>
      </c>
    </row>
    <row r="166" spans="1:6" x14ac:dyDescent="0.2">
      <c r="A166" t="s">
        <v>18</v>
      </c>
      <c r="B166" s="1">
        <f>B163/B164</f>
        <v>0.41908212560386476</v>
      </c>
      <c r="C166" s="1">
        <f>C163/C164</f>
        <v>1.2833876221498373</v>
      </c>
      <c r="D166" s="1">
        <f>D163/D164</f>
        <v>2.08</v>
      </c>
      <c r="E166" s="1">
        <f>E163/E164</f>
        <v>2.8693586698337294</v>
      </c>
      <c r="F166" s="1">
        <f>AVERAGE(B166:E166)</f>
        <v>1.6629571043968578</v>
      </c>
    </row>
    <row r="168" spans="1:6" s="2" customFormat="1" x14ac:dyDescent="0.2">
      <c r="A168" s="2" t="s">
        <v>35</v>
      </c>
    </row>
    <row r="169" spans="1:6" x14ac:dyDescent="0.2">
      <c r="A169" s="2" t="s">
        <v>16</v>
      </c>
      <c r="B169">
        <v>200903</v>
      </c>
      <c r="C169">
        <v>200803</v>
      </c>
      <c r="D169">
        <v>200703</v>
      </c>
      <c r="E169">
        <v>200603</v>
      </c>
    </row>
    <row r="170" spans="1:6" x14ac:dyDescent="0.2">
      <c r="A170" t="s">
        <v>15</v>
      </c>
      <c r="B170">
        <v>100</v>
      </c>
      <c r="C170">
        <v>100</v>
      </c>
      <c r="D170">
        <v>100</v>
      </c>
      <c r="E170">
        <v>100</v>
      </c>
    </row>
    <row r="171" spans="1:6" x14ac:dyDescent="0.2">
      <c r="A171" t="s">
        <v>14</v>
      </c>
      <c r="B171">
        <v>50256</v>
      </c>
      <c r="C171">
        <v>44712</v>
      </c>
      <c r="D171">
        <v>41376</v>
      </c>
      <c r="E171">
        <v>24816</v>
      </c>
    </row>
    <row r="172" spans="1:6" x14ac:dyDescent="0.2">
      <c r="A172" t="s">
        <v>13</v>
      </c>
      <c r="B172">
        <v>4211856</v>
      </c>
      <c r="C172">
        <v>3626723</v>
      </c>
      <c r="D172">
        <v>2717246</v>
      </c>
      <c r="E172">
        <v>2232965</v>
      </c>
    </row>
    <row r="173" spans="1:6" x14ac:dyDescent="0.2">
      <c r="A173" t="s">
        <v>12</v>
      </c>
      <c r="B173">
        <v>67.23</v>
      </c>
      <c r="C173">
        <v>60.37</v>
      </c>
      <c r="D173">
        <v>49.86</v>
      </c>
      <c r="E173">
        <v>33.71</v>
      </c>
    </row>
    <row r="174" spans="1:6" x14ac:dyDescent="0.2">
      <c r="A174" t="s">
        <v>11</v>
      </c>
      <c r="B174">
        <v>20.440000000000001</v>
      </c>
      <c r="C174">
        <v>22.83</v>
      </c>
      <c r="D174">
        <v>22.64</v>
      </c>
      <c r="E174">
        <v>26.22</v>
      </c>
    </row>
    <row r="175" spans="1:6" x14ac:dyDescent="0.2">
      <c r="A175" t="s">
        <v>10</v>
      </c>
      <c r="B175">
        <v>17.010000000000002</v>
      </c>
      <c r="C175">
        <v>21.35</v>
      </c>
      <c r="D175">
        <v>14.72</v>
      </c>
      <c r="E175">
        <v>23.71</v>
      </c>
    </row>
    <row r="176" spans="1:6" x14ac:dyDescent="0.2">
      <c r="A176" t="s">
        <v>9</v>
      </c>
      <c r="B176">
        <v>3.7</v>
      </c>
      <c r="C176">
        <v>4.67</v>
      </c>
      <c r="D176">
        <v>3.52</v>
      </c>
      <c r="E176">
        <v>6.91</v>
      </c>
    </row>
    <row r="177" spans="1:9" x14ac:dyDescent="0.2">
      <c r="A177" t="s">
        <v>8</v>
      </c>
      <c r="B177">
        <v>7.19</v>
      </c>
      <c r="C177">
        <v>12.09</v>
      </c>
      <c r="D177">
        <v>15.07</v>
      </c>
      <c r="E177">
        <v>16.78</v>
      </c>
    </row>
    <row r="178" spans="1:9" x14ac:dyDescent="0.2">
      <c r="A178" t="s">
        <v>7</v>
      </c>
      <c r="B178">
        <v>77</v>
      </c>
      <c r="C178">
        <v>66.56</v>
      </c>
      <c r="D178">
        <v>57.48</v>
      </c>
      <c r="E178">
        <v>40.79</v>
      </c>
    </row>
    <row r="179" spans="1:9" x14ac:dyDescent="0.2">
      <c r="A179" t="s">
        <v>6</v>
      </c>
      <c r="B179">
        <v>84.19</v>
      </c>
      <c r="C179">
        <v>78.650000000000006</v>
      </c>
      <c r="D179">
        <v>72.55</v>
      </c>
      <c r="E179">
        <v>57.57</v>
      </c>
    </row>
    <row r="180" spans="1:9" x14ac:dyDescent="0.2">
      <c r="A180" t="s">
        <v>5</v>
      </c>
      <c r="B180">
        <v>2.0699999999999998</v>
      </c>
      <c r="C180">
        <v>3.21</v>
      </c>
      <c r="D180">
        <v>6.52</v>
      </c>
      <c r="E180">
        <v>5.12</v>
      </c>
    </row>
    <row r="181" spans="1:9" x14ac:dyDescent="0.2">
      <c r="A181" t="s">
        <v>4</v>
      </c>
      <c r="B181">
        <v>0.33</v>
      </c>
      <c r="C181">
        <v>0.64</v>
      </c>
      <c r="D181">
        <v>0.93</v>
      </c>
      <c r="E181">
        <v>1.1100000000000001</v>
      </c>
    </row>
    <row r="182" spans="1:9" x14ac:dyDescent="0.2">
      <c r="A182" t="s">
        <v>3</v>
      </c>
      <c r="B182">
        <v>6.13</v>
      </c>
      <c r="C182">
        <v>5.71</v>
      </c>
      <c r="D182">
        <v>6.43</v>
      </c>
      <c r="E182">
        <v>6.51</v>
      </c>
    </row>
    <row r="183" spans="1:9" x14ac:dyDescent="0.2">
      <c r="A183" t="s">
        <v>2</v>
      </c>
      <c r="B183" s="1">
        <f>B172/B171</f>
        <v>83.808022922636098</v>
      </c>
      <c r="C183" s="1">
        <f>C172/C171</f>
        <v>81.112967436035063</v>
      </c>
      <c r="D183" s="1">
        <f>D172/D171</f>
        <v>65.672032095901002</v>
      </c>
      <c r="E183" s="1">
        <f>E172/E171</f>
        <v>89.980859123146359</v>
      </c>
    </row>
    <row r="184" spans="1:9" x14ac:dyDescent="0.2">
      <c r="A184" t="s">
        <v>1</v>
      </c>
      <c r="B184" s="1">
        <f>B177*10^7/B171</f>
        <v>1430.6749442852595</v>
      </c>
      <c r="C184" s="1">
        <f>C177*10^7/C171</f>
        <v>2703.9720880300592</v>
      </c>
      <c r="D184" s="1">
        <f>D177*10^7/D171</f>
        <v>3642.2080433101314</v>
      </c>
      <c r="E184" s="1">
        <f>E177*10^7/E171</f>
        <v>6761.7666021921341</v>
      </c>
    </row>
    <row r="185" spans="1:9" x14ac:dyDescent="0.2">
      <c r="A185" t="s">
        <v>0</v>
      </c>
      <c r="B185" s="1">
        <f>B179*10^7/B171</f>
        <v>16752.22858962114</v>
      </c>
      <c r="C185" s="1">
        <f>C179*10^7/C171</f>
        <v>17590.356056539633</v>
      </c>
      <c r="D185" s="1">
        <f>D179*10^7/D171</f>
        <v>17534.319412219644</v>
      </c>
      <c r="E185" s="1">
        <f>E179*10^7/E171</f>
        <v>23198.742746615088</v>
      </c>
    </row>
    <row r="187" spans="1:9" x14ac:dyDescent="0.2">
      <c r="A187" s="3" t="s">
        <v>34</v>
      </c>
      <c r="B187" s="2"/>
      <c r="C187" s="2"/>
      <c r="D187" s="2"/>
      <c r="E187" s="2"/>
    </row>
    <row r="188" spans="1:9" x14ac:dyDescent="0.2">
      <c r="A188" s="2" t="s">
        <v>16</v>
      </c>
      <c r="B188" s="2">
        <v>200903</v>
      </c>
      <c r="C188" s="2">
        <v>200803</v>
      </c>
      <c r="D188" s="2">
        <v>200703</v>
      </c>
      <c r="E188" s="2">
        <v>200603</v>
      </c>
    </row>
    <row r="189" spans="1:9" x14ac:dyDescent="0.2">
      <c r="A189" t="s">
        <v>15</v>
      </c>
      <c r="B189">
        <v>85</v>
      </c>
      <c r="C189">
        <v>80</v>
      </c>
      <c r="D189">
        <v>80</v>
      </c>
      <c r="E189">
        <v>70</v>
      </c>
      <c r="F189" t="s">
        <v>33</v>
      </c>
    </row>
    <row r="190" spans="1:9" x14ac:dyDescent="0.2">
      <c r="A190" t="s">
        <v>14</v>
      </c>
      <c r="B190">
        <f>77616+F190*6</f>
        <v>97536</v>
      </c>
      <c r="C190">
        <f>77616+G190*6</f>
        <v>100992</v>
      </c>
      <c r="D190">
        <f>27216+H190*6</f>
        <v>38592</v>
      </c>
      <c r="E190">
        <f>27216+I190*6</f>
        <v>38448</v>
      </c>
      <c r="F190">
        <v>3320</v>
      </c>
      <c r="G190">
        <v>3896</v>
      </c>
      <c r="H190">
        <v>1896</v>
      </c>
      <c r="I190">
        <v>1872</v>
      </c>
    </row>
    <row r="191" spans="1:9" x14ac:dyDescent="0.2">
      <c r="A191" t="s">
        <v>13</v>
      </c>
      <c r="B191">
        <f>21900000-47000</f>
        <v>21853000</v>
      </c>
      <c r="C191">
        <f>19181456-50516</f>
        <v>19130940</v>
      </c>
      <c r="D191">
        <f>12132270-446891</f>
        <v>11685379</v>
      </c>
      <c r="E191">
        <v>8509105</v>
      </c>
    </row>
    <row r="192" spans="1:9" x14ac:dyDescent="0.2">
      <c r="A192" t="s">
        <v>12</v>
      </c>
      <c r="B192">
        <v>262.25</v>
      </c>
      <c r="C192">
        <v>201.45</v>
      </c>
      <c r="D192">
        <v>128.32</v>
      </c>
      <c r="E192">
        <v>96.74</v>
      </c>
    </row>
    <row r="193" spans="1:6" x14ac:dyDescent="0.2">
      <c r="A193" t="s">
        <v>11</v>
      </c>
      <c r="B193">
        <v>9.9499999999999993</v>
      </c>
      <c r="C193">
        <v>16.55</v>
      </c>
      <c r="D193">
        <v>19.88</v>
      </c>
      <c r="E193">
        <v>21.74</v>
      </c>
      <c r="F193">
        <f>AVERAGE(B193:E193)</f>
        <v>17.029999999999998</v>
      </c>
    </row>
    <row r="194" spans="1:6" x14ac:dyDescent="0.2">
      <c r="A194" t="s">
        <v>10</v>
      </c>
      <c r="B194">
        <v>2.25</v>
      </c>
      <c r="C194">
        <v>-4.72</v>
      </c>
      <c r="D194">
        <v>9.1</v>
      </c>
      <c r="E194">
        <v>9.82</v>
      </c>
    </row>
    <row r="195" spans="1:6" x14ac:dyDescent="0.2">
      <c r="A195" t="s">
        <v>9</v>
      </c>
      <c r="B195">
        <v>0.5</v>
      </c>
      <c r="C195">
        <v>-1.3</v>
      </c>
      <c r="D195">
        <v>3.48</v>
      </c>
      <c r="E195">
        <v>4.0999999999999996</v>
      </c>
    </row>
    <row r="196" spans="1:6" x14ac:dyDescent="0.2">
      <c r="A196" t="s">
        <v>8</v>
      </c>
      <c r="B196">
        <v>14.86</v>
      </c>
      <c r="C196">
        <v>42.42</v>
      </c>
      <c r="D196">
        <v>68.39</v>
      </c>
      <c r="E196">
        <v>69.41</v>
      </c>
    </row>
    <row r="197" spans="1:6" x14ac:dyDescent="0.2">
      <c r="A197" t="s">
        <v>7</v>
      </c>
      <c r="B197">
        <v>298.88</v>
      </c>
      <c r="C197">
        <v>266.94</v>
      </c>
      <c r="D197">
        <v>207.17</v>
      </c>
      <c r="E197">
        <v>61.92</v>
      </c>
    </row>
    <row r="198" spans="1:6" x14ac:dyDescent="0.2">
      <c r="A198" t="s">
        <v>6</v>
      </c>
      <c r="B198">
        <v>313.74</v>
      </c>
      <c r="C198">
        <v>309.36</v>
      </c>
      <c r="D198">
        <v>275.56</v>
      </c>
      <c r="E198">
        <v>131.33000000000001</v>
      </c>
    </row>
    <row r="199" spans="1:6" x14ac:dyDescent="0.2">
      <c r="A199" t="s">
        <v>5</v>
      </c>
      <c r="B199">
        <v>8.16</v>
      </c>
      <c r="C199">
        <v>-9.9600000000000009</v>
      </c>
      <c r="D199">
        <v>8.5</v>
      </c>
      <c r="E199">
        <v>12.33</v>
      </c>
    </row>
    <row r="200" spans="1:6" x14ac:dyDescent="0.2">
      <c r="A200" t="s">
        <v>4</v>
      </c>
      <c r="B200">
        <v>0.2</v>
      </c>
      <c r="C200">
        <v>0.48</v>
      </c>
      <c r="D200">
        <v>0.74</v>
      </c>
      <c r="E200">
        <v>0.82</v>
      </c>
    </row>
    <row r="201" spans="1:6" x14ac:dyDescent="0.2">
      <c r="A201" t="s">
        <v>3</v>
      </c>
      <c r="B201">
        <v>12.02</v>
      </c>
      <c r="C201">
        <v>9.2799999999999994</v>
      </c>
      <c r="D201">
        <v>10.8</v>
      </c>
      <c r="E201">
        <v>6.24</v>
      </c>
    </row>
    <row r="202" spans="1:6" x14ac:dyDescent="0.2">
      <c r="A202" t="s">
        <v>2</v>
      </c>
      <c r="B202" s="1">
        <f>B191/B190</f>
        <v>224.05060695538057</v>
      </c>
      <c r="C202" s="1">
        <f>C191/C190</f>
        <v>189.43025190114068</v>
      </c>
      <c r="D202" s="1">
        <f>D191/D190</f>
        <v>302.79278088723049</v>
      </c>
      <c r="E202" s="1">
        <f>E191/E190</f>
        <v>221.31463275072826</v>
      </c>
      <c r="F202">
        <f>AVERAGE(B202:E202)</f>
        <v>234.39706812362002</v>
      </c>
    </row>
    <row r="203" spans="1:6" x14ac:dyDescent="0.2">
      <c r="A203" t="s">
        <v>1</v>
      </c>
      <c r="B203" s="1">
        <f>B196*10^7/B190</f>
        <v>1523.5400262467192</v>
      </c>
      <c r="C203" s="1">
        <f>C196*10^7/C190</f>
        <v>4200.332699619772</v>
      </c>
      <c r="D203" s="1">
        <f>D196*10^7/D190</f>
        <v>17721.289386401328</v>
      </c>
      <c r="E203" s="1">
        <f>E196*10^7/E190</f>
        <v>18052.954640033291</v>
      </c>
    </row>
    <row r="204" spans="1:6" x14ac:dyDescent="0.2">
      <c r="A204" t="s">
        <v>0</v>
      </c>
      <c r="B204" s="1">
        <f>B198*10^7/B190</f>
        <v>32166.584645669293</v>
      </c>
      <c r="C204" s="1">
        <f>C198*10^7/C190</f>
        <v>30632.129277566539</v>
      </c>
      <c r="D204" s="4">
        <f>D198*10^7/D190</f>
        <v>71403.399668325044</v>
      </c>
      <c r="E204" s="1">
        <f>E198*10^7/E190</f>
        <v>34157.823553890979</v>
      </c>
      <c r="F204" s="1">
        <f>AVERAGE(B204:E204)</f>
        <v>42089.98428636296</v>
      </c>
    </row>
    <row r="205" spans="1:6" x14ac:dyDescent="0.2">
      <c r="A205" t="s">
        <v>22</v>
      </c>
      <c r="B205" s="1">
        <v>73.94</v>
      </c>
      <c r="C205" s="1">
        <v>88.06</v>
      </c>
      <c r="D205" s="4">
        <v>92.43</v>
      </c>
      <c r="E205" s="1">
        <v>84.55</v>
      </c>
      <c r="F205" s="1"/>
    </row>
    <row r="206" spans="1:6" x14ac:dyDescent="0.2">
      <c r="A206" t="s">
        <v>21</v>
      </c>
      <c r="B206" s="1">
        <v>26.1</v>
      </c>
      <c r="C206" s="1">
        <v>33.33</v>
      </c>
      <c r="D206" s="4">
        <v>25.51</v>
      </c>
      <c r="E206" s="1">
        <v>21.03</v>
      </c>
      <c r="F206" s="1"/>
    </row>
    <row r="207" spans="1:6" x14ac:dyDescent="0.2">
      <c r="A207" t="s">
        <v>20</v>
      </c>
      <c r="B207" s="1">
        <v>23.9</v>
      </c>
      <c r="C207" s="1">
        <v>14.59</v>
      </c>
      <c r="D207" s="4">
        <v>6.87</v>
      </c>
      <c r="E207" s="1">
        <v>5.73</v>
      </c>
      <c r="F207" s="1"/>
    </row>
    <row r="208" spans="1:6" x14ac:dyDescent="0.2">
      <c r="A208" t="s">
        <v>19</v>
      </c>
      <c r="B208" s="1">
        <f>B197/B205</f>
        <v>4.0421963754395458</v>
      </c>
      <c r="C208" s="1">
        <f>C197/C205</f>
        <v>3.0313422666363841</v>
      </c>
      <c r="D208" s="1">
        <f>D197/D205</f>
        <v>2.2413718489667853</v>
      </c>
      <c r="E208" s="1">
        <f>E197/E205</f>
        <v>0.73234772324068598</v>
      </c>
      <c r="F208" s="1">
        <f>AVERAGE(B208:E208)</f>
        <v>2.5118145535708503</v>
      </c>
    </row>
    <row r="209" spans="1:9" x14ac:dyDescent="0.2">
      <c r="A209" t="s">
        <v>18</v>
      </c>
      <c r="B209" s="1">
        <f>B206/B207</f>
        <v>1.092050209205021</v>
      </c>
      <c r="C209" s="1">
        <f>C206/C207</f>
        <v>2.2844413982179574</v>
      </c>
      <c r="D209" s="1">
        <f>D206/D207</f>
        <v>3.7132459970887921</v>
      </c>
      <c r="E209" s="1">
        <f>E206/E207</f>
        <v>3.670157068062827</v>
      </c>
      <c r="F209" s="1">
        <f>AVERAGE(B209:E209)</f>
        <v>2.689973668143649</v>
      </c>
    </row>
    <row r="211" spans="1:9" x14ac:dyDescent="0.2">
      <c r="A211" s="3" t="s">
        <v>32</v>
      </c>
    </row>
    <row r="212" spans="1:9" x14ac:dyDescent="0.2">
      <c r="A212" s="2" t="s">
        <v>16</v>
      </c>
      <c r="B212" s="2">
        <v>200903</v>
      </c>
      <c r="C212" s="2">
        <v>200803</v>
      </c>
      <c r="D212" s="2">
        <v>200703</v>
      </c>
      <c r="E212" s="2">
        <v>200603</v>
      </c>
    </row>
    <row r="213" spans="1:9" x14ac:dyDescent="0.2">
      <c r="A213" t="s">
        <v>15</v>
      </c>
      <c r="B213">
        <v>100</v>
      </c>
      <c r="C213">
        <v>100</v>
      </c>
      <c r="D213">
        <v>100</v>
      </c>
      <c r="E213">
        <v>100</v>
      </c>
    </row>
    <row r="214" spans="1:9" x14ac:dyDescent="0.2">
      <c r="A214" t="s">
        <v>14</v>
      </c>
      <c r="B214">
        <f>67388+F214*6</f>
        <v>70700</v>
      </c>
      <c r="C214">
        <f>56588+G214*6</f>
        <v>59900</v>
      </c>
      <c r="D214">
        <f>54188+H214*6</f>
        <v>57500</v>
      </c>
      <c r="E214">
        <f>49388+I214*6</f>
        <v>51692</v>
      </c>
      <c r="F214">
        <v>552</v>
      </c>
      <c r="G214">
        <v>552</v>
      </c>
      <c r="H214">
        <v>552</v>
      </c>
      <c r="I214">
        <v>384</v>
      </c>
    </row>
    <row r="215" spans="1:9" x14ac:dyDescent="0.2">
      <c r="A215" t="s">
        <v>13</v>
      </c>
      <c r="B215">
        <v>6103487</v>
      </c>
      <c r="C215">
        <v>5990033</v>
      </c>
      <c r="D215">
        <v>6083875</v>
      </c>
      <c r="E215">
        <v>4259227</v>
      </c>
    </row>
    <row r="216" spans="1:9" x14ac:dyDescent="0.2">
      <c r="A216" t="s">
        <v>12</v>
      </c>
      <c r="B216">
        <v>87.26</v>
      </c>
      <c r="C216">
        <v>83.27</v>
      </c>
      <c r="D216">
        <v>88.88</v>
      </c>
      <c r="E216">
        <v>75.819999999999993</v>
      </c>
    </row>
    <row r="217" spans="1:9" x14ac:dyDescent="0.2">
      <c r="A217" t="s">
        <v>11</v>
      </c>
      <c r="B217">
        <v>15.9</v>
      </c>
      <c r="C217">
        <v>21.68</v>
      </c>
      <c r="D217">
        <v>25.43</v>
      </c>
      <c r="E217">
        <v>23.62</v>
      </c>
      <c r="F217">
        <f>AVERAGE(B217:E217)</f>
        <v>21.657499999999999</v>
      </c>
    </row>
    <row r="218" spans="1:9" x14ac:dyDescent="0.2">
      <c r="A218" t="s">
        <v>10</v>
      </c>
      <c r="B218">
        <v>-11.49</v>
      </c>
      <c r="C218">
        <v>14</v>
      </c>
      <c r="D218">
        <v>23.96</v>
      </c>
      <c r="E218">
        <v>22.11</v>
      </c>
    </row>
    <row r="219" spans="1:9" x14ac:dyDescent="0.2">
      <c r="A219" t="s">
        <v>9</v>
      </c>
      <c r="B219">
        <v>-1.94</v>
      </c>
      <c r="C219">
        <v>2.56</v>
      </c>
      <c r="D219">
        <v>4.7699999999999996</v>
      </c>
      <c r="E219">
        <v>5.0199999999999996</v>
      </c>
    </row>
    <row r="220" spans="1:9" x14ac:dyDescent="0.2">
      <c r="A220" t="s">
        <v>8</v>
      </c>
      <c r="B220">
        <v>9.31</v>
      </c>
      <c r="C220">
        <v>27.17</v>
      </c>
      <c r="D220">
        <v>33.57</v>
      </c>
      <c r="E220">
        <v>31.44</v>
      </c>
    </row>
    <row r="221" spans="1:9" x14ac:dyDescent="0.2">
      <c r="A221" t="s">
        <v>7</v>
      </c>
      <c r="B221">
        <v>110.39</v>
      </c>
      <c r="C221">
        <v>109.67</v>
      </c>
      <c r="D221">
        <v>86.88</v>
      </c>
      <c r="E221">
        <v>69.44</v>
      </c>
    </row>
    <row r="222" spans="1:9" x14ac:dyDescent="0.2">
      <c r="A222" t="s">
        <v>6</v>
      </c>
      <c r="B222">
        <v>119.7</v>
      </c>
      <c r="C222">
        <v>136.84</v>
      </c>
      <c r="D222">
        <v>120.45</v>
      </c>
      <c r="E222">
        <v>100.88</v>
      </c>
    </row>
    <row r="223" spans="1:9" x14ac:dyDescent="0.2">
      <c r="A223" t="s">
        <v>5</v>
      </c>
      <c r="B223">
        <v>-3.59</v>
      </c>
      <c r="C223">
        <v>8.76</v>
      </c>
      <c r="D223">
        <v>7.08</v>
      </c>
      <c r="E223">
        <v>7.8</v>
      </c>
    </row>
    <row r="224" spans="1:9" x14ac:dyDescent="0.2">
      <c r="A224" t="s">
        <v>4</v>
      </c>
      <c r="B224">
        <v>0.44</v>
      </c>
      <c r="C224">
        <v>1.1399999999999999</v>
      </c>
      <c r="D224">
        <v>1.65</v>
      </c>
      <c r="E224">
        <v>1.64</v>
      </c>
    </row>
    <row r="225" spans="1:10" x14ac:dyDescent="0.2">
      <c r="A225" t="s">
        <v>3</v>
      </c>
      <c r="B225">
        <v>8.6300000000000008</v>
      </c>
      <c r="C225">
        <v>7.58</v>
      </c>
      <c r="D225">
        <v>5.33</v>
      </c>
      <c r="E225">
        <v>5.63</v>
      </c>
    </row>
    <row r="226" spans="1:10" x14ac:dyDescent="0.2">
      <c r="A226" t="s">
        <v>2</v>
      </c>
      <c r="B226" s="1">
        <f>B215/B214</f>
        <v>86.329377652050923</v>
      </c>
      <c r="C226" s="1">
        <f>C215/C214</f>
        <v>100.00055091819699</v>
      </c>
      <c r="D226" s="1">
        <f>D215/D214</f>
        <v>105.80652173913043</v>
      </c>
      <c r="E226" s="1">
        <f>E215/E214</f>
        <v>82.396250870540896</v>
      </c>
      <c r="F226" s="1">
        <f>AVERAGE(B226:E226)</f>
        <v>93.633175294979807</v>
      </c>
    </row>
    <row r="227" spans="1:10" x14ac:dyDescent="0.2">
      <c r="A227" t="s">
        <v>1</v>
      </c>
      <c r="B227" s="1">
        <f>B220*10^7/B214</f>
        <v>1316.8316831683169</v>
      </c>
      <c r="C227" s="1">
        <f>C220*10^7/C214</f>
        <v>4535.8931552587646</v>
      </c>
      <c r="D227" s="1">
        <f>D220*10^7/D214</f>
        <v>5838.260869565217</v>
      </c>
      <c r="E227" s="1">
        <f>E220*10^7/E214</f>
        <v>6082.1790605896467</v>
      </c>
    </row>
    <row r="228" spans="1:10" x14ac:dyDescent="0.2">
      <c r="A228" t="s">
        <v>0</v>
      </c>
      <c r="B228" s="1">
        <f>B222*10^7/B214</f>
        <v>16930.69306930693</v>
      </c>
      <c r="C228" s="1">
        <f>C222*10^7/C214</f>
        <v>22844.741235392321</v>
      </c>
      <c r="D228" s="1">
        <f>D222*10^7/D214</f>
        <v>20947.82608695652</v>
      </c>
      <c r="E228" s="1">
        <f>E222*10^7/E214</f>
        <v>19515.592354716398</v>
      </c>
      <c r="F228" s="1">
        <f>AVERAGE(B228:E228)</f>
        <v>20059.713186593042</v>
      </c>
    </row>
    <row r="229" spans="1:10" x14ac:dyDescent="0.2">
      <c r="A229" t="s">
        <v>22</v>
      </c>
      <c r="B229" s="1">
        <v>21.17</v>
      </c>
      <c r="C229" s="1">
        <v>23.92</v>
      </c>
      <c r="D229" s="1">
        <v>20.350000000000001</v>
      </c>
      <c r="E229" s="1">
        <v>19.21</v>
      </c>
      <c r="F229" s="1"/>
    </row>
    <row r="230" spans="1:10" x14ac:dyDescent="0.2">
      <c r="A230" t="s">
        <v>21</v>
      </c>
      <c r="B230" s="1">
        <v>13.87</v>
      </c>
      <c r="C230" s="1">
        <v>18.05</v>
      </c>
      <c r="D230" s="1">
        <v>22.6</v>
      </c>
      <c r="E230" s="1">
        <v>17.91</v>
      </c>
      <c r="F230" s="1"/>
    </row>
    <row r="231" spans="1:10" x14ac:dyDescent="0.2">
      <c r="A231" t="s">
        <v>20</v>
      </c>
      <c r="B231" s="1">
        <v>9.67</v>
      </c>
      <c r="C231" s="1">
        <v>6.97</v>
      </c>
      <c r="D231" s="1">
        <v>5.48</v>
      </c>
      <c r="E231" s="1">
        <v>4.6399999999999997</v>
      </c>
      <c r="F231" s="1"/>
    </row>
    <row r="232" spans="1:10" x14ac:dyDescent="0.2">
      <c r="A232" t="s">
        <v>19</v>
      </c>
      <c r="B232" s="1">
        <f>B221/B229</f>
        <v>5.2144544166273024</v>
      </c>
      <c r="C232" s="1">
        <f>C221/C229</f>
        <v>4.584866220735786</v>
      </c>
      <c r="D232" s="1">
        <f>D221/D229</f>
        <v>4.2692874692874687</v>
      </c>
      <c r="E232" s="1">
        <f>E221/E229</f>
        <v>3.6147839666840182</v>
      </c>
      <c r="F232" s="1">
        <f>AVERAGE(B232:E232)</f>
        <v>4.4208480183336443</v>
      </c>
    </row>
    <row r="233" spans="1:10" x14ac:dyDescent="0.2">
      <c r="A233" t="s">
        <v>18</v>
      </c>
      <c r="B233" s="1">
        <f>B230/B231</f>
        <v>1.4343329886246121</v>
      </c>
      <c r="C233" s="1">
        <f>C230/C231</f>
        <v>2.5896700143472025</v>
      </c>
      <c r="D233" s="1">
        <f>D230/D231</f>
        <v>4.1240875912408761</v>
      </c>
      <c r="E233" s="1">
        <f>E230/E231</f>
        <v>3.8599137931034484</v>
      </c>
      <c r="F233" s="1">
        <f>AVERAGE(B233:E233)</f>
        <v>3.0020010968290345</v>
      </c>
    </row>
    <row r="235" spans="1:10" s="2" customFormat="1" x14ac:dyDescent="0.2">
      <c r="A235" s="3" t="s">
        <v>31</v>
      </c>
    </row>
    <row r="236" spans="1:10" s="2" customFormat="1" x14ac:dyDescent="0.2">
      <c r="A236" s="2" t="s">
        <v>16</v>
      </c>
      <c r="B236" s="2">
        <v>200903</v>
      </c>
      <c r="C236" s="2">
        <v>200803</v>
      </c>
      <c r="D236" s="2">
        <v>200703</v>
      </c>
      <c r="E236" s="2">
        <v>200603</v>
      </c>
      <c r="F236" s="2" t="s">
        <v>30</v>
      </c>
    </row>
    <row r="237" spans="1:10" x14ac:dyDescent="0.2">
      <c r="A237" t="s">
        <v>15</v>
      </c>
      <c r="B237">
        <v>100</v>
      </c>
      <c r="C237">
        <v>100</v>
      </c>
      <c r="D237">
        <v>100</v>
      </c>
      <c r="E237">
        <v>100</v>
      </c>
    </row>
    <row r="238" spans="1:10" x14ac:dyDescent="0.2">
      <c r="A238" t="s">
        <v>14</v>
      </c>
      <c r="B238">
        <f>57600+G238*6</f>
        <v>62640</v>
      </c>
      <c r="C238">
        <f>57600+H238*6</f>
        <v>62640</v>
      </c>
      <c r="D238">
        <f>55680+I238*6</f>
        <v>60720</v>
      </c>
      <c r="E238">
        <f>54768+J238*6</f>
        <v>59808</v>
      </c>
      <c r="G238">
        <v>840</v>
      </c>
      <c r="H238">
        <v>840</v>
      </c>
      <c r="I238">
        <v>840</v>
      </c>
      <c r="J238">
        <v>840</v>
      </c>
    </row>
    <row r="239" spans="1:10" x14ac:dyDescent="0.2">
      <c r="A239" t="s">
        <v>13</v>
      </c>
      <c r="B239">
        <v>10356620</v>
      </c>
      <c r="C239">
        <v>10602625</v>
      </c>
      <c r="D239">
        <v>10482005</v>
      </c>
      <c r="E239">
        <v>9928822</v>
      </c>
      <c r="G239">
        <f>G238*6+B238</f>
        <v>67680</v>
      </c>
    </row>
    <row r="240" spans="1:10" x14ac:dyDescent="0.2">
      <c r="A240" t="s">
        <v>12</v>
      </c>
      <c r="B240">
        <v>137.04</v>
      </c>
      <c r="C240">
        <v>127.39</v>
      </c>
      <c r="D240">
        <v>127.09</v>
      </c>
      <c r="E240">
        <v>114.57</v>
      </c>
    </row>
    <row r="241" spans="1:6" x14ac:dyDescent="0.2">
      <c r="A241" t="s">
        <v>11</v>
      </c>
      <c r="B241">
        <v>8.3000000000000007</v>
      </c>
      <c r="C241">
        <v>7.1</v>
      </c>
      <c r="D241">
        <v>12.03</v>
      </c>
      <c r="E241">
        <v>12.8</v>
      </c>
      <c r="F241">
        <f>AVERAGE(B241:E241)</f>
        <v>10.057500000000001</v>
      </c>
    </row>
    <row r="242" spans="1:6" x14ac:dyDescent="0.2">
      <c r="A242" t="s">
        <v>10</v>
      </c>
      <c r="B242">
        <v>0.32</v>
      </c>
      <c r="C242">
        <v>-1.98</v>
      </c>
      <c r="D242">
        <v>14.06</v>
      </c>
      <c r="E242">
        <v>9.7100000000000009</v>
      </c>
      <c r="F242">
        <f>AVERAGE(B242:E242)</f>
        <v>5.5274999999999999</v>
      </c>
    </row>
    <row r="243" spans="1:6" x14ac:dyDescent="0.2">
      <c r="A243" t="s">
        <v>9</v>
      </c>
      <c r="B243">
        <v>0.15</v>
      </c>
      <c r="C243">
        <v>-0.97</v>
      </c>
      <c r="D243">
        <v>6.79</v>
      </c>
      <c r="E243">
        <v>4.55</v>
      </c>
      <c r="F243">
        <f>AVERAGE(B243:E243)</f>
        <v>2.63</v>
      </c>
    </row>
    <row r="244" spans="1:6" x14ac:dyDescent="0.2">
      <c r="A244" t="s">
        <v>8</v>
      </c>
      <c r="B244">
        <v>5.28</v>
      </c>
      <c r="C244">
        <v>14.02</v>
      </c>
      <c r="D244">
        <v>18.7</v>
      </c>
      <c r="E244">
        <v>22.64</v>
      </c>
      <c r="F244">
        <f>AVERAGE(B244:E244)</f>
        <v>15.16</v>
      </c>
    </row>
    <row r="245" spans="1:6" x14ac:dyDescent="0.2">
      <c r="A245" t="s">
        <v>7</v>
      </c>
      <c r="B245">
        <v>46.25</v>
      </c>
      <c r="C245">
        <v>50.51</v>
      </c>
      <c r="D245">
        <v>46.05</v>
      </c>
      <c r="E245">
        <v>49.41</v>
      </c>
    </row>
    <row r="246" spans="1:6" x14ac:dyDescent="0.2">
      <c r="A246" t="s">
        <v>6</v>
      </c>
      <c r="B246">
        <v>51.53</v>
      </c>
      <c r="C246">
        <v>64.53</v>
      </c>
      <c r="D246">
        <v>64.75</v>
      </c>
      <c r="E246">
        <v>72.05</v>
      </c>
    </row>
    <row r="247" spans="1:6" x14ac:dyDescent="0.2">
      <c r="A247" t="s">
        <v>5</v>
      </c>
      <c r="B247">
        <v>35.200000000000003</v>
      </c>
      <c r="C247">
        <v>-14.76</v>
      </c>
      <c r="D247">
        <v>2.9</v>
      </c>
      <c r="E247">
        <v>5.62</v>
      </c>
    </row>
    <row r="248" spans="1:6" x14ac:dyDescent="0.2">
      <c r="A248" t="s">
        <v>4</v>
      </c>
      <c r="B248">
        <v>0.11</v>
      </c>
      <c r="C248">
        <v>0.3</v>
      </c>
      <c r="D248">
        <v>0.38</v>
      </c>
      <c r="E248">
        <v>0.53</v>
      </c>
    </row>
    <row r="249" spans="1:6" x14ac:dyDescent="0.2">
      <c r="A249" t="s">
        <v>3</v>
      </c>
      <c r="B249">
        <v>4.53</v>
      </c>
      <c r="C249">
        <v>7.13</v>
      </c>
      <c r="D249">
        <v>4.2300000000000004</v>
      </c>
      <c r="E249">
        <v>4.91</v>
      </c>
    </row>
    <row r="250" spans="1:6" x14ac:dyDescent="0.2">
      <c r="A250" t="s">
        <v>2</v>
      </c>
      <c r="B250" s="1">
        <f>B239/B238</f>
        <v>165.33556832694765</v>
      </c>
      <c r="C250" s="1">
        <f>C239/C238</f>
        <v>169.26285121328226</v>
      </c>
      <c r="D250" s="1">
        <f>D239/D238</f>
        <v>172.62854084321475</v>
      </c>
      <c r="E250" s="1">
        <f>E239/E238</f>
        <v>166.0116037988229</v>
      </c>
      <c r="F250" s="1">
        <f>AVERAGE(B250:E250)</f>
        <v>168.30964104556688</v>
      </c>
    </row>
    <row r="251" spans="1:6" x14ac:dyDescent="0.2">
      <c r="A251" t="s">
        <v>1</v>
      </c>
      <c r="B251" s="1">
        <f>B244*10^7/B238</f>
        <v>842.91187739463601</v>
      </c>
      <c r="C251" s="1">
        <f>C244*10^7/C238</f>
        <v>2238.1864623243932</v>
      </c>
      <c r="D251" s="1">
        <f>D244*10^7/D238</f>
        <v>3079.710144927536</v>
      </c>
      <c r="E251" s="1">
        <f>E244*10^7/E238</f>
        <v>3785.4467629748528</v>
      </c>
      <c r="F251" s="1">
        <f>AVERAGE(B251:E251)</f>
        <v>2486.5638119053547</v>
      </c>
    </row>
    <row r="252" spans="1:6" x14ac:dyDescent="0.2">
      <c r="A252" t="s">
        <v>0</v>
      </c>
      <c r="B252" s="1">
        <f>B246*10^7/B238</f>
        <v>8226.3729246487874</v>
      </c>
      <c r="C252" s="1">
        <f>C246*10^7/C238</f>
        <v>10301.724137931034</v>
      </c>
      <c r="D252" s="1">
        <f>D246*10^7/D238</f>
        <v>10663.702239789196</v>
      </c>
      <c r="E252" s="1">
        <f>E246*10^7/E238</f>
        <v>12046.883360085607</v>
      </c>
      <c r="F252" s="1">
        <f>AVERAGE(B252:E252)</f>
        <v>10309.670665613656</v>
      </c>
    </row>
    <row r="253" spans="1:6" x14ac:dyDescent="0.2">
      <c r="A253" t="s">
        <v>22</v>
      </c>
      <c r="B253" s="1">
        <v>47.24</v>
      </c>
      <c r="C253" s="1">
        <v>47.3</v>
      </c>
      <c r="D253" s="1">
        <v>48.63</v>
      </c>
      <c r="E253" s="1">
        <v>43</v>
      </c>
      <c r="F253" s="1"/>
    </row>
    <row r="254" spans="1:6" x14ac:dyDescent="0.2">
      <c r="A254" t="s">
        <v>21</v>
      </c>
      <c r="B254" s="1">
        <v>11.37</v>
      </c>
      <c r="C254" s="1">
        <v>9.0500000000000007</v>
      </c>
      <c r="D254" s="1">
        <v>15.29</v>
      </c>
      <c r="E254" s="1">
        <v>14.66</v>
      </c>
      <c r="F254" s="1"/>
    </row>
    <row r="255" spans="1:6" x14ac:dyDescent="0.2">
      <c r="A255" t="s">
        <v>20</v>
      </c>
      <c r="B255" s="1">
        <v>3.68</v>
      </c>
      <c r="C255" s="1">
        <v>3.86</v>
      </c>
      <c r="D255" s="1">
        <v>3.35</v>
      </c>
      <c r="E255" s="1">
        <v>3.29</v>
      </c>
      <c r="F255" s="1"/>
    </row>
    <row r="256" spans="1:6" x14ac:dyDescent="0.2">
      <c r="A256" t="s">
        <v>19</v>
      </c>
      <c r="B256" s="1">
        <f>B245/B253</f>
        <v>0.97904318374259103</v>
      </c>
      <c r="C256" s="1">
        <f>C245/C253</f>
        <v>1.0678646934460889</v>
      </c>
      <c r="D256" s="1">
        <f>D245/D253</f>
        <v>0.94694632942627999</v>
      </c>
      <c r="E256" s="1">
        <f>E245/E253</f>
        <v>1.1490697674418604</v>
      </c>
      <c r="F256" s="1">
        <f>AVERAGE(B256:E256)</f>
        <v>1.0357309935142052</v>
      </c>
    </row>
    <row r="257" spans="1:9" x14ac:dyDescent="0.2">
      <c r="A257" t="s">
        <v>18</v>
      </c>
      <c r="B257" s="1">
        <f>B254/B255</f>
        <v>3.089673913043478</v>
      </c>
      <c r="C257" s="1">
        <f>C254/C255</f>
        <v>2.3445595854922283</v>
      </c>
      <c r="D257" s="1">
        <f>D254/D255</f>
        <v>4.5641791044776117</v>
      </c>
      <c r="E257" s="1">
        <f>E254/E255</f>
        <v>4.4559270516717326</v>
      </c>
      <c r="F257" s="1">
        <f>AVERAGE(B257:E257)</f>
        <v>3.6135849136712626</v>
      </c>
    </row>
    <row r="259" spans="1:9" s="2" customFormat="1" x14ac:dyDescent="0.2">
      <c r="A259" s="2" t="s">
        <v>29</v>
      </c>
    </row>
    <row r="260" spans="1:9" s="2" customFormat="1" x14ac:dyDescent="0.2">
      <c r="A260" s="2" t="s">
        <v>16</v>
      </c>
      <c r="B260" s="2">
        <v>200903</v>
      </c>
      <c r="C260" s="2">
        <v>200803</v>
      </c>
      <c r="D260" s="2">
        <v>200703</v>
      </c>
      <c r="E260" s="2">
        <v>200603</v>
      </c>
    </row>
    <row r="261" spans="1:9" x14ac:dyDescent="0.2">
      <c r="A261" t="s">
        <v>15</v>
      </c>
      <c r="B261">
        <v>85</v>
      </c>
      <c r="C261">
        <v>85</v>
      </c>
      <c r="D261">
        <v>80</v>
      </c>
      <c r="E261">
        <v>80</v>
      </c>
    </row>
    <row r="262" spans="1:9" x14ac:dyDescent="0.2">
      <c r="A262" t="s">
        <v>14</v>
      </c>
      <c r="B262">
        <f>217152+F262*6</f>
        <v>227520</v>
      </c>
      <c r="C262">
        <f>204960+G262*6</f>
        <v>215328</v>
      </c>
      <c r="D262">
        <f>191808+H262*6</f>
        <v>201024</v>
      </c>
      <c r="E262">
        <f>125376+I262*6</f>
        <v>133440</v>
      </c>
      <c r="F262">
        <v>1728</v>
      </c>
      <c r="G262">
        <v>1728</v>
      </c>
      <c r="H262">
        <v>1536</v>
      </c>
      <c r="I262">
        <v>1344</v>
      </c>
    </row>
    <row r="263" spans="1:9" x14ac:dyDescent="0.2">
      <c r="A263" t="s">
        <v>13</v>
      </c>
      <c r="B263">
        <v>26800000</v>
      </c>
      <c r="C263">
        <v>28300000</v>
      </c>
      <c r="D263">
        <v>25000000</v>
      </c>
      <c r="E263">
        <v>15800000</v>
      </c>
    </row>
    <row r="264" spans="1:9" x14ac:dyDescent="0.2">
      <c r="A264" t="s">
        <v>12</v>
      </c>
      <c r="B264">
        <v>378.96</v>
      </c>
      <c r="C264">
        <v>366.49</v>
      </c>
      <c r="D264">
        <v>331.51</v>
      </c>
      <c r="E264">
        <v>229.92</v>
      </c>
    </row>
    <row r="265" spans="1:9" x14ac:dyDescent="0.2">
      <c r="A265" t="s">
        <v>11</v>
      </c>
      <c r="B265">
        <v>9.61</v>
      </c>
      <c r="C265">
        <v>12.26</v>
      </c>
      <c r="D265">
        <v>16.43</v>
      </c>
      <c r="E265">
        <v>15.24</v>
      </c>
    </row>
    <row r="266" spans="1:9" x14ac:dyDescent="0.2">
      <c r="A266" t="s">
        <v>10</v>
      </c>
      <c r="B266">
        <v>-10.95</v>
      </c>
      <c r="C266">
        <v>3.56</v>
      </c>
      <c r="D266">
        <v>14.75</v>
      </c>
      <c r="E266">
        <v>11.57</v>
      </c>
    </row>
    <row r="267" spans="1:9" x14ac:dyDescent="0.2">
      <c r="A267" t="s">
        <v>9</v>
      </c>
      <c r="B267">
        <v>-4.17</v>
      </c>
      <c r="C267">
        <v>1.46</v>
      </c>
      <c r="D267">
        <v>6.92</v>
      </c>
      <c r="E267">
        <v>5.96</v>
      </c>
    </row>
    <row r="268" spans="1:9" x14ac:dyDescent="0.2">
      <c r="A268" t="s">
        <v>8</v>
      </c>
      <c r="B268">
        <v>27.04</v>
      </c>
      <c r="C268">
        <v>57.89</v>
      </c>
      <c r="D268">
        <v>126.07</v>
      </c>
      <c r="E268">
        <v>154.34</v>
      </c>
    </row>
    <row r="269" spans="1:9" x14ac:dyDescent="0.2">
      <c r="A269" t="s">
        <v>7</v>
      </c>
      <c r="B269">
        <v>215.34</v>
      </c>
      <c r="C269">
        <v>206.05</v>
      </c>
      <c r="D269">
        <v>189.69</v>
      </c>
      <c r="E269">
        <v>85.53</v>
      </c>
    </row>
    <row r="270" spans="1:9" x14ac:dyDescent="0.2">
      <c r="A270" t="s">
        <v>6</v>
      </c>
      <c r="B270">
        <v>242.38</v>
      </c>
      <c r="C270">
        <v>263.94</v>
      </c>
      <c r="D270">
        <v>315.76</v>
      </c>
      <c r="E270">
        <v>239.87</v>
      </c>
    </row>
    <row r="271" spans="1:9" x14ac:dyDescent="0.2">
      <c r="A271" t="s">
        <v>5</v>
      </c>
      <c r="B271">
        <v>-1.86</v>
      </c>
      <c r="C271">
        <v>11.49</v>
      </c>
      <c r="D271">
        <v>6.67</v>
      </c>
      <c r="E271">
        <v>12.26</v>
      </c>
    </row>
    <row r="272" spans="1:9" x14ac:dyDescent="0.2">
      <c r="A272" t="s">
        <v>4</v>
      </c>
      <c r="B272">
        <v>0.22</v>
      </c>
      <c r="C272">
        <v>0.41</v>
      </c>
      <c r="D272">
        <v>0.89</v>
      </c>
      <c r="E272">
        <v>1.35</v>
      </c>
    </row>
    <row r="273" spans="1:9" x14ac:dyDescent="0.2">
      <c r="A273" t="s">
        <v>3</v>
      </c>
      <c r="B273">
        <v>6.66</v>
      </c>
      <c r="C273">
        <v>5.87</v>
      </c>
      <c r="D273">
        <v>5.8</v>
      </c>
      <c r="E273">
        <v>6.85</v>
      </c>
    </row>
    <row r="274" spans="1:9" x14ac:dyDescent="0.2">
      <c r="A274" t="s">
        <v>2</v>
      </c>
      <c r="B274" s="1">
        <f>B263/B262</f>
        <v>117.79184247538677</v>
      </c>
      <c r="C274" s="1">
        <f>C263/C262</f>
        <v>131.42740377470651</v>
      </c>
      <c r="D274" s="1">
        <f>D263/D262</f>
        <v>124.36326010824578</v>
      </c>
      <c r="E274" s="1">
        <f>E263/E262</f>
        <v>118.4052757793765</v>
      </c>
    </row>
    <row r="275" spans="1:9" x14ac:dyDescent="0.2">
      <c r="A275" t="s">
        <v>1</v>
      </c>
      <c r="B275" s="1">
        <f>B268*10^7/B262</f>
        <v>1188.4669479606189</v>
      </c>
      <c r="C275" s="1">
        <f>C268*10^7/C262</f>
        <v>2688.456680041611</v>
      </c>
      <c r="D275" s="1">
        <f>D268*10^7/D262</f>
        <v>6271.390480738618</v>
      </c>
      <c r="E275" s="1">
        <f>E268*10^7/E262</f>
        <v>11566.247002398082</v>
      </c>
    </row>
    <row r="276" spans="1:9" x14ac:dyDescent="0.2">
      <c r="A276" t="s">
        <v>0</v>
      </c>
      <c r="B276" s="1">
        <f>B270*10^7/B262</f>
        <v>10653.129395218002</v>
      </c>
      <c r="C276" s="1">
        <f>C270*10^7/C262</f>
        <v>12257.579135086937</v>
      </c>
      <c r="D276" s="1">
        <f>D270*10^7/D262</f>
        <v>15707.577204711875</v>
      </c>
      <c r="E276" s="1">
        <f>E270*10^7/E262</f>
        <v>17975.869304556356</v>
      </c>
    </row>
    <row r="278" spans="1:9" s="2" customFormat="1" x14ac:dyDescent="0.2">
      <c r="A278" s="3" t="s">
        <v>28</v>
      </c>
    </row>
    <row r="279" spans="1:9" s="2" customFormat="1" x14ac:dyDescent="0.2">
      <c r="A279" s="2" t="s">
        <v>16</v>
      </c>
      <c r="B279" s="2">
        <v>200903</v>
      </c>
      <c r="C279" s="2">
        <v>200803</v>
      </c>
      <c r="D279" s="2">
        <v>200703</v>
      </c>
      <c r="E279" s="2">
        <v>200603</v>
      </c>
    </row>
    <row r="280" spans="1:9" x14ac:dyDescent="0.2">
      <c r="A280" t="s">
        <v>15</v>
      </c>
      <c r="B280">
        <v>100</v>
      </c>
      <c r="C280">
        <v>100</v>
      </c>
      <c r="D280">
        <v>100</v>
      </c>
      <c r="E280">
        <v>100</v>
      </c>
    </row>
    <row r="281" spans="1:9" x14ac:dyDescent="0.2">
      <c r="A281" t="s">
        <v>14</v>
      </c>
      <c r="B281">
        <f>121856+F282</f>
        <v>144752</v>
      </c>
      <c r="C281">
        <f>122864+G282</f>
        <v>134960</v>
      </c>
      <c r="D281">
        <f>106064+H282</f>
        <v>115472</v>
      </c>
      <c r="E281">
        <f>96224+I282</f>
        <v>104288</v>
      </c>
      <c r="F281">
        <v>3816</v>
      </c>
      <c r="G281">
        <v>2016</v>
      </c>
      <c r="H281">
        <v>1568</v>
      </c>
      <c r="I281">
        <v>1344</v>
      </c>
    </row>
    <row r="282" spans="1:9" x14ac:dyDescent="0.2">
      <c r="A282" t="s">
        <v>13</v>
      </c>
      <c r="B282">
        <v>13118438</v>
      </c>
      <c r="C282">
        <v>13623197</v>
      </c>
      <c r="D282">
        <v>11160574</v>
      </c>
      <c r="E282">
        <v>9290749</v>
      </c>
      <c r="F282">
        <f>F281*6</f>
        <v>22896</v>
      </c>
      <c r="G282">
        <f>G281*6</f>
        <v>12096</v>
      </c>
      <c r="H282">
        <f>H281*6</f>
        <v>9408</v>
      </c>
      <c r="I282">
        <f>I281*6</f>
        <v>8064</v>
      </c>
    </row>
    <row r="283" spans="1:9" x14ac:dyDescent="0.2">
      <c r="A283" t="s">
        <v>12</v>
      </c>
      <c r="B283">
        <v>234.82</v>
      </c>
      <c r="C283">
        <v>219.95</v>
      </c>
      <c r="D283">
        <v>199.19</v>
      </c>
      <c r="E283">
        <v>157.36000000000001</v>
      </c>
    </row>
    <row r="284" spans="1:9" x14ac:dyDescent="0.2">
      <c r="A284" t="s">
        <v>11</v>
      </c>
      <c r="B284">
        <v>19.82</v>
      </c>
      <c r="C284">
        <v>15.16</v>
      </c>
      <c r="D284">
        <v>23.35</v>
      </c>
      <c r="E284">
        <v>23.73</v>
      </c>
      <c r="F284" s="1">
        <f>AVERAGE(B284:E284)</f>
        <v>20.515000000000001</v>
      </c>
    </row>
    <row r="285" spans="1:9" x14ac:dyDescent="0.2">
      <c r="A285" t="s">
        <v>10</v>
      </c>
      <c r="B285">
        <v>4.68</v>
      </c>
      <c r="C285">
        <v>7.47</v>
      </c>
      <c r="D285">
        <v>15.86</v>
      </c>
      <c r="E285">
        <v>11.13</v>
      </c>
    </row>
    <row r="286" spans="1:9" x14ac:dyDescent="0.2">
      <c r="A286" t="s">
        <v>9</v>
      </c>
      <c r="B286">
        <v>1.1599999999999999</v>
      </c>
      <c r="C286">
        <v>2.1800000000000002</v>
      </c>
      <c r="D286">
        <v>5.07</v>
      </c>
      <c r="E286">
        <v>4.09</v>
      </c>
    </row>
    <row r="287" spans="1:9" x14ac:dyDescent="0.2">
      <c r="A287" t="s">
        <v>8</v>
      </c>
      <c r="B287">
        <v>75.680000000000007</v>
      </c>
      <c r="C287">
        <v>200.89</v>
      </c>
      <c r="D287">
        <v>163.76</v>
      </c>
      <c r="E287">
        <v>194.51</v>
      </c>
    </row>
    <row r="288" spans="1:9" x14ac:dyDescent="0.2">
      <c r="A288" t="s">
        <v>7</v>
      </c>
      <c r="B288">
        <v>394.18</v>
      </c>
      <c r="C288">
        <v>299.86</v>
      </c>
      <c r="D288">
        <v>230.67</v>
      </c>
      <c r="E288">
        <v>193.97</v>
      </c>
    </row>
    <row r="289" spans="1:6" x14ac:dyDescent="0.2">
      <c r="A289" t="s">
        <v>6</v>
      </c>
      <c r="B289">
        <v>469.86</v>
      </c>
      <c r="C289">
        <v>500.75</v>
      </c>
      <c r="D289">
        <v>394.43</v>
      </c>
      <c r="E289">
        <v>388.48</v>
      </c>
    </row>
    <row r="290" spans="1:6" x14ac:dyDescent="0.2">
      <c r="A290" t="s">
        <v>5</v>
      </c>
      <c r="B290">
        <v>13.96</v>
      </c>
      <c r="C290">
        <v>24.38</v>
      </c>
      <c r="D290">
        <v>10.18</v>
      </c>
      <c r="E290">
        <v>18.98</v>
      </c>
    </row>
    <row r="291" spans="1:6" x14ac:dyDescent="0.2">
      <c r="A291" t="s">
        <v>4</v>
      </c>
      <c r="B291">
        <v>0.64</v>
      </c>
      <c r="C291">
        <v>1.77</v>
      </c>
      <c r="D291">
        <v>1.53</v>
      </c>
      <c r="E291">
        <v>2.04</v>
      </c>
    </row>
    <row r="292" spans="1:6" x14ac:dyDescent="0.2">
      <c r="A292" t="s">
        <v>3</v>
      </c>
      <c r="B292">
        <v>10.1</v>
      </c>
      <c r="C292">
        <v>15.02</v>
      </c>
      <c r="D292">
        <v>8.48</v>
      </c>
      <c r="E292">
        <v>10.4</v>
      </c>
    </row>
    <row r="293" spans="1:6" x14ac:dyDescent="0.2">
      <c r="A293" t="s">
        <v>2</v>
      </c>
      <c r="B293" s="1">
        <f>B282/B281</f>
        <v>90.626989609815411</v>
      </c>
      <c r="C293" s="1">
        <f>C282/C281</f>
        <v>100.94247925311204</v>
      </c>
      <c r="D293" s="1">
        <f>D282/D281</f>
        <v>96.651777054177643</v>
      </c>
      <c r="E293" s="1">
        <f>E282/E281</f>
        <v>89.087421371586373</v>
      </c>
      <c r="F293" s="1">
        <f>AVERAGE(B293:E293)</f>
        <v>94.32716682217287</v>
      </c>
    </row>
    <row r="294" spans="1:6" x14ac:dyDescent="0.2">
      <c r="A294" t="s">
        <v>1</v>
      </c>
      <c r="B294" s="1">
        <f>B287*10^7/B281</f>
        <v>5228.2524593788003</v>
      </c>
      <c r="C294" s="1">
        <f>C287*10^7/C281</f>
        <v>14885.151155898042</v>
      </c>
      <c r="D294" s="1">
        <f>D287*10^7/D281</f>
        <v>14181.7929887765</v>
      </c>
      <c r="E294" s="1">
        <f>E287*10^7/E281</f>
        <v>18651.235041423748</v>
      </c>
    </row>
    <row r="295" spans="1:6" x14ac:dyDescent="0.2">
      <c r="A295" t="s">
        <v>0</v>
      </c>
      <c r="B295" s="1">
        <f>B289*10^7/B281</f>
        <v>32459.655134298664</v>
      </c>
      <c r="C295" s="1">
        <f>C289*10^7/C281</f>
        <v>37103.586247777122</v>
      </c>
      <c r="D295" s="1">
        <f>D289*10^7/D281</f>
        <v>34158.064292642375</v>
      </c>
      <c r="E295" s="1">
        <f>E289*10^7/E281</f>
        <v>37250.690395826939</v>
      </c>
      <c r="F295" s="1">
        <f>AVERAGE(B295:E295)</f>
        <v>35242.999017636277</v>
      </c>
    </row>
    <row r="296" spans="1:6" x14ac:dyDescent="0.2">
      <c r="A296" t="s">
        <v>22</v>
      </c>
      <c r="B296" s="1">
        <v>118.16</v>
      </c>
      <c r="C296" s="1">
        <v>113.43</v>
      </c>
      <c r="D296" s="1">
        <v>107.32</v>
      </c>
      <c r="E296" s="1">
        <v>95.56</v>
      </c>
      <c r="F296" s="1"/>
    </row>
    <row r="297" spans="1:6" x14ac:dyDescent="0.2">
      <c r="A297" t="s">
        <v>21</v>
      </c>
      <c r="B297" s="1">
        <v>46.54</v>
      </c>
      <c r="C297" s="1">
        <v>33.340000000000003</v>
      </c>
      <c r="D297" s="1">
        <v>46.52</v>
      </c>
      <c r="E297" s="1">
        <v>37.340000000000003</v>
      </c>
      <c r="F297" s="1"/>
    </row>
    <row r="298" spans="1:6" x14ac:dyDescent="0.2">
      <c r="A298" t="s">
        <v>20</v>
      </c>
      <c r="B298" s="1">
        <v>25.58</v>
      </c>
      <c r="C298" s="1">
        <v>15.47</v>
      </c>
      <c r="D298" s="1">
        <v>12.35</v>
      </c>
      <c r="E298" s="1">
        <v>7.43</v>
      </c>
      <c r="F298" s="1"/>
    </row>
    <row r="299" spans="1:6" x14ac:dyDescent="0.2">
      <c r="A299" t="s">
        <v>19</v>
      </c>
      <c r="B299" s="1">
        <f>B288/B296</f>
        <v>3.3359851049424512</v>
      </c>
      <c r="C299" s="1">
        <f>C288/C296</f>
        <v>2.6435687207969671</v>
      </c>
      <c r="D299" s="1">
        <f>D288/D296</f>
        <v>2.1493663809168839</v>
      </c>
      <c r="E299" s="1">
        <f>E288/E296</f>
        <v>2.0298241942235244</v>
      </c>
      <c r="F299" s="1">
        <f>AVERAGE(B299:E299)</f>
        <v>2.5396861002199564</v>
      </c>
    </row>
    <row r="300" spans="1:6" x14ac:dyDescent="0.2">
      <c r="A300" t="s">
        <v>18</v>
      </c>
      <c r="B300" s="1">
        <f>B297/B298</f>
        <v>1.8193901485535575</v>
      </c>
      <c r="C300" s="1">
        <f>C297/C298</f>
        <v>2.1551389786683908</v>
      </c>
      <c r="D300" s="1">
        <f>D297/D298</f>
        <v>3.7668016194331986</v>
      </c>
      <c r="E300" s="1">
        <f>E297/E298</f>
        <v>5.0255720053835811</v>
      </c>
      <c r="F300" s="1">
        <f>AVERAGE(B300:E300)</f>
        <v>3.191725688009682</v>
      </c>
    </row>
    <row r="302" spans="1:6" s="2" customFormat="1" x14ac:dyDescent="0.2">
      <c r="A302" s="3" t="s">
        <v>27</v>
      </c>
    </row>
    <row r="303" spans="1:6" x14ac:dyDescent="0.2">
      <c r="A303" s="2" t="s">
        <v>16</v>
      </c>
      <c r="B303" s="2">
        <v>200903</v>
      </c>
      <c r="C303" s="2">
        <v>200803</v>
      </c>
      <c r="D303" s="2">
        <v>200703</v>
      </c>
      <c r="E303" s="2">
        <v>200603</v>
      </c>
    </row>
    <row r="304" spans="1:6" x14ac:dyDescent="0.2">
      <c r="A304" t="s">
        <v>15</v>
      </c>
      <c r="B304">
        <v>100</v>
      </c>
      <c r="C304">
        <v>100</v>
      </c>
      <c r="D304">
        <v>100</v>
      </c>
      <c r="E304">
        <v>100</v>
      </c>
    </row>
    <row r="305" spans="1:6" x14ac:dyDescent="0.2">
      <c r="A305" t="s">
        <v>14</v>
      </c>
      <c r="B305">
        <v>84252</v>
      </c>
      <c r="C305">
        <v>73452</v>
      </c>
      <c r="D305">
        <v>73452</v>
      </c>
      <c r="E305">
        <v>62176</v>
      </c>
    </row>
    <row r="306" spans="1:6" x14ac:dyDescent="0.2">
      <c r="A306" t="s">
        <v>13</v>
      </c>
      <c r="B306">
        <v>6896997</v>
      </c>
      <c r="C306">
        <v>7705941</v>
      </c>
      <c r="D306">
        <v>6829709</v>
      </c>
      <c r="E306">
        <v>5740651</v>
      </c>
    </row>
    <row r="307" spans="1:6" x14ac:dyDescent="0.2">
      <c r="A307" t="s">
        <v>12</v>
      </c>
      <c r="B307">
        <v>119.43</v>
      </c>
      <c r="C307">
        <v>126.84</v>
      </c>
      <c r="D307">
        <v>130.57</v>
      </c>
      <c r="E307">
        <v>114.27</v>
      </c>
    </row>
    <row r="308" spans="1:6" x14ac:dyDescent="0.2">
      <c r="A308" t="s">
        <v>11</v>
      </c>
      <c r="B308">
        <v>15.78</v>
      </c>
      <c r="C308">
        <v>18.3</v>
      </c>
      <c r="D308">
        <v>26.45</v>
      </c>
      <c r="E308">
        <v>23.28</v>
      </c>
      <c r="F308">
        <f>AVERAGE(B308:E308)</f>
        <v>20.952500000000001</v>
      </c>
    </row>
    <row r="309" spans="1:6" x14ac:dyDescent="0.2">
      <c r="A309" t="s">
        <v>10</v>
      </c>
      <c r="B309">
        <v>-12.49</v>
      </c>
      <c r="C309">
        <v>9.69</v>
      </c>
      <c r="D309">
        <v>43.04</v>
      </c>
      <c r="E309">
        <v>30.21</v>
      </c>
    </row>
    <row r="310" spans="1:6" x14ac:dyDescent="0.2">
      <c r="A310" t="s">
        <v>9</v>
      </c>
      <c r="B310">
        <v>-2.09</v>
      </c>
      <c r="C310">
        <v>1.73</v>
      </c>
      <c r="D310">
        <v>8.23</v>
      </c>
      <c r="E310">
        <v>6.37</v>
      </c>
    </row>
    <row r="311" spans="1:6" x14ac:dyDescent="0.2">
      <c r="A311" t="s">
        <v>8</v>
      </c>
      <c r="B311">
        <v>12.61</v>
      </c>
      <c r="C311">
        <v>30.2</v>
      </c>
      <c r="D311">
        <v>52.08</v>
      </c>
      <c r="E311">
        <v>50.84</v>
      </c>
    </row>
    <row r="312" spans="1:6" x14ac:dyDescent="0.2">
      <c r="A312" t="s">
        <v>7</v>
      </c>
      <c r="B312">
        <v>152.04</v>
      </c>
      <c r="C312">
        <v>157.22</v>
      </c>
      <c r="D312">
        <v>127.75</v>
      </c>
      <c r="E312">
        <v>82.05</v>
      </c>
    </row>
    <row r="313" spans="1:6" x14ac:dyDescent="0.2">
      <c r="A313" t="s">
        <v>6</v>
      </c>
      <c r="B313">
        <v>164.65</v>
      </c>
      <c r="C313">
        <v>187.42</v>
      </c>
      <c r="D313">
        <v>179.83</v>
      </c>
      <c r="E313">
        <v>132.88999999999999</v>
      </c>
    </row>
    <row r="314" spans="1:6" x14ac:dyDescent="0.2">
      <c r="A314" t="s">
        <v>5</v>
      </c>
      <c r="B314">
        <v>-3.18</v>
      </c>
      <c r="C314">
        <v>9.9</v>
      </c>
      <c r="D314">
        <v>4.6399999999999997</v>
      </c>
      <c r="E314">
        <v>7.89</v>
      </c>
    </row>
    <row r="315" spans="1:6" x14ac:dyDescent="0.2">
      <c r="A315" t="s">
        <v>4</v>
      </c>
      <c r="B315">
        <v>0.42</v>
      </c>
      <c r="C315">
        <v>0.9</v>
      </c>
      <c r="D315">
        <v>1.78</v>
      </c>
      <c r="E315">
        <v>2.2200000000000002</v>
      </c>
    </row>
    <row r="316" spans="1:6" x14ac:dyDescent="0.2">
      <c r="A316" t="s">
        <v>3</v>
      </c>
      <c r="B316">
        <v>8.73</v>
      </c>
      <c r="C316">
        <v>8.07</v>
      </c>
      <c r="D316">
        <v>5.21</v>
      </c>
      <c r="E316">
        <v>5</v>
      </c>
    </row>
    <row r="317" spans="1:6" x14ac:dyDescent="0.2">
      <c r="A317" t="s">
        <v>2</v>
      </c>
      <c r="B317" s="1">
        <f>B306/B305</f>
        <v>81.861522575131744</v>
      </c>
      <c r="C317" s="1">
        <f>C306/C305</f>
        <v>104.91124816206502</v>
      </c>
      <c r="D317" s="1">
        <f>D306/D305</f>
        <v>92.981933779883462</v>
      </c>
      <c r="E317" s="1">
        <f>E306/E305</f>
        <v>92.329049794132786</v>
      </c>
      <c r="F317" s="1">
        <f>AVERAGE(B317:E317)</f>
        <v>93.02093857780325</v>
      </c>
    </row>
    <row r="318" spans="1:6" x14ac:dyDescent="0.2">
      <c r="A318" t="s">
        <v>1</v>
      </c>
      <c r="B318" s="1">
        <f>B311*10^7/B305</f>
        <v>1496.7003750652802</v>
      </c>
      <c r="C318" s="1">
        <f>C311*10^7/C305</f>
        <v>4111.528617328323</v>
      </c>
      <c r="D318" s="1">
        <f>D311*10^7/D305</f>
        <v>7090.3447149158637</v>
      </c>
      <c r="E318" s="1">
        <f>E311*10^7/E305</f>
        <v>8176.7884714359252</v>
      </c>
    </row>
    <row r="319" spans="1:6" x14ac:dyDescent="0.2">
      <c r="A319" t="s">
        <v>0</v>
      </c>
      <c r="B319" s="1">
        <f>B313*10^7/B305</f>
        <v>19542.562787826995</v>
      </c>
      <c r="C319" s="1">
        <f>C313*10^7/C305</f>
        <v>25515.983227141533</v>
      </c>
      <c r="D319" s="1">
        <f>D313*10^7/D305</f>
        <v>24482.655339541474</v>
      </c>
      <c r="E319" s="1">
        <f>E313*10^7/E305</f>
        <v>21373.198661863094</v>
      </c>
      <c r="F319" s="1">
        <f>AVERAGE(B319:E319)</f>
        <v>22728.600004093274</v>
      </c>
    </row>
    <row r="320" spans="1:6" x14ac:dyDescent="0.2">
      <c r="A320" t="s">
        <v>22</v>
      </c>
      <c r="B320" s="1">
        <v>29.71</v>
      </c>
      <c r="C320" s="1">
        <v>33.71</v>
      </c>
      <c r="D320" s="1">
        <v>29.26</v>
      </c>
      <c r="E320" s="1">
        <v>22.93</v>
      </c>
      <c r="F320" s="1"/>
    </row>
    <row r="321" spans="1:6" x14ac:dyDescent="0.2">
      <c r="A321" t="s">
        <v>21</v>
      </c>
      <c r="B321" s="1">
        <v>18.850000000000001</v>
      </c>
      <c r="C321" s="1">
        <v>23.21</v>
      </c>
      <c r="D321" s="1">
        <v>34.54</v>
      </c>
      <c r="E321" s="1">
        <v>26.6</v>
      </c>
      <c r="F321" s="1"/>
    </row>
    <row r="322" spans="1:6" x14ac:dyDescent="0.2">
      <c r="A322" t="s">
        <v>20</v>
      </c>
      <c r="B322" s="1">
        <v>14.33</v>
      </c>
      <c r="C322" s="1">
        <v>10.119999999999999</v>
      </c>
      <c r="D322" s="1">
        <v>8.2799999999999994</v>
      </c>
      <c r="E322" s="1">
        <v>5.64</v>
      </c>
      <c r="F322" s="1"/>
    </row>
    <row r="323" spans="1:6" x14ac:dyDescent="0.2">
      <c r="A323" t="s">
        <v>19</v>
      </c>
      <c r="B323" s="1">
        <f>B312/B320</f>
        <v>5.1174688657017837</v>
      </c>
      <c r="C323" s="1">
        <f>C312/C320</f>
        <v>4.6638979531296352</v>
      </c>
      <c r="D323" s="1">
        <f>D312/D320</f>
        <v>4.366028708133971</v>
      </c>
      <c r="E323" s="1">
        <f>E312/E320</f>
        <v>3.5782817269952027</v>
      </c>
      <c r="F323" s="1">
        <f>AVERAGE(B323:E323)</f>
        <v>4.4314193134901485</v>
      </c>
    </row>
    <row r="324" spans="1:6" x14ac:dyDescent="0.2">
      <c r="A324" t="s">
        <v>18</v>
      </c>
      <c r="B324" s="1">
        <f>B321/B322</f>
        <v>1.3154221912072577</v>
      </c>
      <c r="C324" s="1">
        <f>C321/C322</f>
        <v>2.2934782608695654</v>
      </c>
      <c r="D324" s="1">
        <f>D321/D322</f>
        <v>4.1714975845410631</v>
      </c>
      <c r="E324" s="1">
        <f>E321/E322</f>
        <v>4.7163120567375891</v>
      </c>
      <c r="F324" s="1">
        <f>AVERAGE(B324:E324)</f>
        <v>3.1241775233388687</v>
      </c>
    </row>
    <row r="326" spans="1:6" s="2" customFormat="1" x14ac:dyDescent="0.2">
      <c r="A326" s="2" t="s">
        <v>26</v>
      </c>
    </row>
    <row r="327" spans="1:6" x14ac:dyDescent="0.2">
      <c r="A327" s="2" t="s">
        <v>16</v>
      </c>
      <c r="B327" s="2">
        <v>200903</v>
      </c>
      <c r="C327" s="2">
        <v>200803</v>
      </c>
      <c r="D327" s="2">
        <v>200703</v>
      </c>
      <c r="E327" s="2">
        <v>200603</v>
      </c>
    </row>
    <row r="328" spans="1:6" x14ac:dyDescent="0.2">
      <c r="A328" t="s">
        <v>15</v>
      </c>
      <c r="B328">
        <v>100</v>
      </c>
      <c r="C328">
        <v>100</v>
      </c>
      <c r="D328">
        <v>100</v>
      </c>
      <c r="E328">
        <v>100</v>
      </c>
    </row>
    <row r="329" spans="1:6" x14ac:dyDescent="0.2">
      <c r="A329" t="s">
        <v>14</v>
      </c>
      <c r="B329">
        <v>61198</v>
      </c>
      <c r="C329">
        <v>39072</v>
      </c>
      <c r="D329">
        <v>39072</v>
      </c>
      <c r="E329">
        <v>39072</v>
      </c>
    </row>
    <row r="330" spans="1:6" x14ac:dyDescent="0.2">
      <c r="A330" t="s">
        <v>13</v>
      </c>
      <c r="B330">
        <v>6143790</v>
      </c>
      <c r="C330">
        <v>7210630</v>
      </c>
      <c r="D330">
        <v>7322000</v>
      </c>
      <c r="E330">
        <v>6418000</v>
      </c>
    </row>
    <row r="331" spans="1:6" x14ac:dyDescent="0.2">
      <c r="A331" t="s">
        <v>12</v>
      </c>
      <c r="B331">
        <v>97.97</v>
      </c>
      <c r="C331">
        <v>94.45</v>
      </c>
      <c r="D331">
        <v>98.29</v>
      </c>
      <c r="E331">
        <v>89.65</v>
      </c>
    </row>
    <row r="332" spans="1:6" x14ac:dyDescent="0.2">
      <c r="A332" t="s">
        <v>11</v>
      </c>
      <c r="B332">
        <v>18.63</v>
      </c>
      <c r="C332">
        <v>19.48</v>
      </c>
      <c r="D332">
        <v>27.52</v>
      </c>
      <c r="E332">
        <v>28.78</v>
      </c>
    </row>
    <row r="333" spans="1:6" x14ac:dyDescent="0.2">
      <c r="A333" t="s">
        <v>10</v>
      </c>
      <c r="B333">
        <v>4.63</v>
      </c>
      <c r="C333">
        <v>5.24</v>
      </c>
      <c r="D333">
        <v>16.11</v>
      </c>
      <c r="E333">
        <v>14.58</v>
      </c>
    </row>
    <row r="334" spans="1:6" x14ac:dyDescent="0.2">
      <c r="A334" t="s">
        <v>9</v>
      </c>
      <c r="B334">
        <v>1.94</v>
      </c>
      <c r="C334">
        <v>2.88</v>
      </c>
      <c r="D334">
        <v>8.19</v>
      </c>
      <c r="E334">
        <v>6.52</v>
      </c>
    </row>
    <row r="335" spans="1:6" x14ac:dyDescent="0.2">
      <c r="A335" t="s">
        <v>8</v>
      </c>
      <c r="B335">
        <v>26.98</v>
      </c>
      <c r="C335">
        <v>54.97</v>
      </c>
      <c r="D335">
        <v>77.22</v>
      </c>
      <c r="E335">
        <v>109.84</v>
      </c>
    </row>
    <row r="336" spans="1:6" x14ac:dyDescent="0.2">
      <c r="A336" t="s">
        <v>7</v>
      </c>
      <c r="B336">
        <v>166.19</v>
      </c>
      <c r="C336">
        <v>67.430000000000007</v>
      </c>
      <c r="D336">
        <v>78.010000000000005</v>
      </c>
      <c r="E336">
        <v>97.6</v>
      </c>
    </row>
    <row r="337" spans="1:10" x14ac:dyDescent="0.2">
      <c r="A337" t="s">
        <v>6</v>
      </c>
      <c r="B337">
        <v>193.17</v>
      </c>
      <c r="C337">
        <v>122.4</v>
      </c>
      <c r="D337">
        <v>155.22999999999999</v>
      </c>
      <c r="E337">
        <v>207.44</v>
      </c>
    </row>
    <row r="338" spans="1:10" x14ac:dyDescent="0.2">
      <c r="A338" t="s">
        <v>5</v>
      </c>
      <c r="B338">
        <v>5.81</v>
      </c>
      <c r="C338">
        <v>10.37</v>
      </c>
      <c r="D338">
        <v>4.93</v>
      </c>
      <c r="E338">
        <v>8.7899999999999991</v>
      </c>
    </row>
    <row r="339" spans="1:10" x14ac:dyDescent="0.2">
      <c r="A339" t="s">
        <v>4</v>
      </c>
      <c r="B339">
        <v>0.27</v>
      </c>
      <c r="C339">
        <v>0.55000000000000004</v>
      </c>
      <c r="D339">
        <v>0.75</v>
      </c>
      <c r="E339">
        <v>1.2</v>
      </c>
    </row>
    <row r="340" spans="1:10" x14ac:dyDescent="0.2">
      <c r="A340" t="s">
        <v>3</v>
      </c>
      <c r="B340">
        <v>10.58</v>
      </c>
      <c r="C340">
        <v>6.65</v>
      </c>
      <c r="D340">
        <v>5.74</v>
      </c>
      <c r="E340">
        <v>8.0399999999999991</v>
      </c>
    </row>
    <row r="341" spans="1:10" x14ac:dyDescent="0.2">
      <c r="A341" t="s">
        <v>2</v>
      </c>
      <c r="B341" s="1">
        <f>B330/B329</f>
        <v>100.39200627471486</v>
      </c>
      <c r="C341" s="1">
        <f>C330/C329</f>
        <v>184.54724610974611</v>
      </c>
      <c r="D341" s="1">
        <f>D330/D329</f>
        <v>187.39762489762489</v>
      </c>
      <c r="E341" s="1">
        <f>E330/E329</f>
        <v>164.26085176085175</v>
      </c>
    </row>
    <row r="342" spans="1:10" x14ac:dyDescent="0.2">
      <c r="A342" t="s">
        <v>1</v>
      </c>
      <c r="B342" s="1">
        <f>B335*10^7/B329</f>
        <v>4408.6408052550732</v>
      </c>
      <c r="C342" s="1">
        <f>C335*10^7/C329</f>
        <v>14068.898443898444</v>
      </c>
      <c r="D342" s="1">
        <f>D335*10^7/D329</f>
        <v>19763.513513513513</v>
      </c>
      <c r="E342" s="1">
        <f>E335*10^7/E329</f>
        <v>28112.203112203111</v>
      </c>
    </row>
    <row r="343" spans="1:10" x14ac:dyDescent="0.2">
      <c r="A343" t="s">
        <v>0</v>
      </c>
      <c r="B343" s="1">
        <f>B337*10^7/B329</f>
        <v>31564.757018203207</v>
      </c>
      <c r="C343" s="1">
        <f>C337*10^7/C329</f>
        <v>31326.781326781325</v>
      </c>
      <c r="D343" s="1">
        <f>D337*10^7/D329</f>
        <v>39729.217854217852</v>
      </c>
      <c r="E343" s="1">
        <f>E337*10^7/E329</f>
        <v>53091.728091728095</v>
      </c>
    </row>
    <row r="345" spans="1:10" x14ac:dyDescent="0.2">
      <c r="A345" s="3" t="s">
        <v>25</v>
      </c>
      <c r="B345" s="2"/>
      <c r="C345" s="2"/>
      <c r="D345" s="2"/>
      <c r="E345" s="2"/>
    </row>
    <row r="346" spans="1:10" x14ac:dyDescent="0.2">
      <c r="A346" s="2" t="s">
        <v>16</v>
      </c>
      <c r="B346" s="2">
        <v>200903</v>
      </c>
      <c r="C346" s="2">
        <v>200803</v>
      </c>
      <c r="D346" s="2">
        <v>200703</v>
      </c>
      <c r="E346" s="2">
        <v>200603</v>
      </c>
    </row>
    <row r="347" spans="1:10" x14ac:dyDescent="0.2">
      <c r="A347" t="s">
        <v>15</v>
      </c>
      <c r="B347">
        <v>100</v>
      </c>
      <c r="C347">
        <v>100</v>
      </c>
      <c r="D347">
        <v>100</v>
      </c>
      <c r="E347">
        <v>100</v>
      </c>
    </row>
    <row r="348" spans="1:10" x14ac:dyDescent="0.2">
      <c r="A348" t="s">
        <v>14</v>
      </c>
      <c r="B348">
        <f>54480+F349</f>
        <v>56496</v>
      </c>
      <c r="C348">
        <f>54480+G349*6</f>
        <v>66576</v>
      </c>
      <c r="D348">
        <f>54480+H349*6</f>
        <v>66576</v>
      </c>
      <c r="E348">
        <f>50592+I349</f>
        <v>52608</v>
      </c>
      <c r="F348">
        <v>336</v>
      </c>
      <c r="G348">
        <v>336</v>
      </c>
      <c r="H348">
        <v>336</v>
      </c>
      <c r="I348">
        <v>336</v>
      </c>
    </row>
    <row r="349" spans="1:10" x14ac:dyDescent="0.2">
      <c r="A349" t="s">
        <v>13</v>
      </c>
      <c r="B349">
        <v>4129529</v>
      </c>
      <c r="C349">
        <v>4595106</v>
      </c>
      <c r="D349">
        <v>3650870</v>
      </c>
      <c r="E349">
        <v>3659556</v>
      </c>
      <c r="F349">
        <f>F348*6</f>
        <v>2016</v>
      </c>
      <c r="G349">
        <f>G348*6</f>
        <v>2016</v>
      </c>
      <c r="H349">
        <f>H348*6</f>
        <v>2016</v>
      </c>
      <c r="I349">
        <f>I348*6</f>
        <v>2016</v>
      </c>
      <c r="J349">
        <f>F349+B348</f>
        <v>58512</v>
      </c>
    </row>
    <row r="350" spans="1:10" x14ac:dyDescent="0.2">
      <c r="A350" t="s">
        <v>12</v>
      </c>
      <c r="B350">
        <v>68.83</v>
      </c>
      <c r="C350">
        <v>66.2</v>
      </c>
      <c r="D350">
        <v>76.19</v>
      </c>
      <c r="E350">
        <v>64.900000000000006</v>
      </c>
    </row>
    <row r="351" spans="1:10" x14ac:dyDescent="0.2">
      <c r="A351" t="s">
        <v>11</v>
      </c>
      <c r="B351">
        <v>5.42</v>
      </c>
      <c r="C351">
        <v>3.5</v>
      </c>
      <c r="D351">
        <v>12.97</v>
      </c>
      <c r="E351">
        <v>12.56</v>
      </c>
      <c r="F351">
        <f>AVERAGE(B351:E351)</f>
        <v>8.6125000000000007</v>
      </c>
    </row>
    <row r="352" spans="1:10" x14ac:dyDescent="0.2">
      <c r="A352" t="s">
        <v>10</v>
      </c>
      <c r="B352">
        <v>-13.06</v>
      </c>
      <c r="C352">
        <v>-12.14</v>
      </c>
      <c r="D352">
        <v>10.87</v>
      </c>
      <c r="E352">
        <v>6.79</v>
      </c>
    </row>
    <row r="353" spans="1:6" x14ac:dyDescent="0.2">
      <c r="A353" t="s">
        <v>9</v>
      </c>
      <c r="B353">
        <v>-4.6500000000000004</v>
      </c>
      <c r="C353">
        <v>-4.8099999999999996</v>
      </c>
      <c r="D353">
        <v>4.38</v>
      </c>
      <c r="E353">
        <v>2.79</v>
      </c>
    </row>
    <row r="354" spans="1:6" x14ac:dyDescent="0.2">
      <c r="A354" t="s">
        <v>8</v>
      </c>
      <c r="B354">
        <v>2.86</v>
      </c>
      <c r="C354">
        <v>9.1300000000000008</v>
      </c>
      <c r="D354">
        <v>12.36</v>
      </c>
      <c r="E354">
        <v>13.36</v>
      </c>
    </row>
    <row r="355" spans="1:6" x14ac:dyDescent="0.2">
      <c r="A355" t="s">
        <v>7</v>
      </c>
      <c r="B355">
        <v>36.24</v>
      </c>
      <c r="C355">
        <v>36.880000000000003</v>
      </c>
      <c r="D355">
        <v>32.880000000000003</v>
      </c>
      <c r="E355">
        <v>35.89</v>
      </c>
    </row>
    <row r="356" spans="1:6" x14ac:dyDescent="0.2">
      <c r="A356" t="s">
        <v>6</v>
      </c>
      <c r="B356">
        <v>39.1</v>
      </c>
      <c r="C356">
        <v>46.01</v>
      </c>
      <c r="D356">
        <v>45.24</v>
      </c>
      <c r="E356">
        <v>49.25</v>
      </c>
    </row>
    <row r="357" spans="1:6" x14ac:dyDescent="0.2">
      <c r="A357" t="s">
        <v>5</v>
      </c>
      <c r="B357">
        <v>-1.08</v>
      </c>
      <c r="C357">
        <v>-3.26</v>
      </c>
      <c r="D357">
        <v>4.83</v>
      </c>
      <c r="E357">
        <v>8.91</v>
      </c>
    </row>
    <row r="358" spans="1:6" x14ac:dyDescent="0.2">
      <c r="A358" t="s">
        <v>4</v>
      </c>
      <c r="B358">
        <v>0.15</v>
      </c>
      <c r="C358">
        <v>0.42</v>
      </c>
      <c r="D358">
        <v>0.5</v>
      </c>
      <c r="E358">
        <v>0.59</v>
      </c>
    </row>
    <row r="359" spans="1:6" x14ac:dyDescent="0.2">
      <c r="A359" t="s">
        <v>3</v>
      </c>
      <c r="B359">
        <v>10.48</v>
      </c>
      <c r="C359">
        <v>19.829999999999998</v>
      </c>
      <c r="D359">
        <v>4.58</v>
      </c>
      <c r="E359">
        <v>6.04</v>
      </c>
    </row>
    <row r="360" spans="1:6" x14ac:dyDescent="0.2">
      <c r="A360" t="s">
        <v>2</v>
      </c>
      <c r="B360" s="1">
        <f>B349/B348</f>
        <v>73.094183659020104</v>
      </c>
      <c r="C360" s="1">
        <f>C349/C348</f>
        <v>69.020457822638789</v>
      </c>
      <c r="D360" s="1">
        <f>D349/D348</f>
        <v>54.83762917567892</v>
      </c>
      <c r="E360" s="1">
        <f>E349/E348</f>
        <v>69.56272810218978</v>
      </c>
      <c r="F360" s="1">
        <f>AVERAGE(B360:E360)</f>
        <v>66.6287496898819</v>
      </c>
    </row>
    <row r="361" spans="1:6" x14ac:dyDescent="0.2">
      <c r="A361" t="s">
        <v>1</v>
      </c>
      <c r="B361" s="1">
        <f>B354*10^7/B348</f>
        <v>506.23052959501558</v>
      </c>
      <c r="C361" s="1">
        <f>C354*10^7/C348</f>
        <v>1371.3650564768086</v>
      </c>
      <c r="D361" s="1">
        <f>D354*10^7/D348</f>
        <v>1856.5248738284067</v>
      </c>
      <c r="E361" s="1">
        <f>E354*10^7/E348</f>
        <v>2539.5377128953774</v>
      </c>
    </row>
    <row r="362" spans="1:6" x14ac:dyDescent="0.2">
      <c r="A362" t="s">
        <v>0</v>
      </c>
      <c r="B362" s="1">
        <f>B356*10^7/B348</f>
        <v>6920.8439535542338</v>
      </c>
      <c r="C362" s="1">
        <f>C356*10^7/C348</f>
        <v>6910.8988223984616</v>
      </c>
      <c r="D362" s="1">
        <f>D356*10^7/D348</f>
        <v>6795.2415284787312</v>
      </c>
      <c r="E362" s="1">
        <f>E356*10^7/E348</f>
        <v>9361.6940389294396</v>
      </c>
      <c r="F362" s="1">
        <f>AVERAGE(B362:E362)</f>
        <v>7497.1695858402163</v>
      </c>
    </row>
    <row r="363" spans="1:6" x14ac:dyDescent="0.2">
      <c r="A363" t="s">
        <v>22</v>
      </c>
      <c r="B363" s="1">
        <v>18.93</v>
      </c>
      <c r="C363" s="1">
        <v>21.64</v>
      </c>
      <c r="D363" s="1">
        <v>24.5</v>
      </c>
      <c r="E363" s="1">
        <v>22.6</v>
      </c>
      <c r="F363" s="1"/>
    </row>
    <row r="364" spans="1:6" x14ac:dyDescent="0.2">
      <c r="A364" t="s">
        <v>21</v>
      </c>
      <c r="B364" s="1">
        <v>3.73</v>
      </c>
      <c r="C364" s="1">
        <v>2.3199999999999998</v>
      </c>
      <c r="D364" s="1">
        <v>9.8800000000000008</v>
      </c>
      <c r="E364" s="1">
        <v>8.15</v>
      </c>
      <c r="F364" s="1"/>
    </row>
    <row r="365" spans="1:6" x14ac:dyDescent="0.2">
      <c r="A365" t="s">
        <v>20</v>
      </c>
      <c r="B365" s="1">
        <v>4.42</v>
      </c>
      <c r="C365" s="1">
        <v>3.76</v>
      </c>
      <c r="D365" s="1">
        <v>3.17</v>
      </c>
      <c r="E365" s="1">
        <v>3.06</v>
      </c>
      <c r="F365" s="1"/>
    </row>
    <row r="366" spans="1:6" x14ac:dyDescent="0.2">
      <c r="A366" t="s">
        <v>19</v>
      </c>
      <c r="B366" s="1">
        <f>B355/B363</f>
        <v>1.914421553090333</v>
      </c>
      <c r="C366" s="1">
        <f>C355/C363</f>
        <v>1.7042513863216266</v>
      </c>
      <c r="D366" s="1">
        <f>D355/D363</f>
        <v>1.3420408163265307</v>
      </c>
      <c r="E366" s="1">
        <f>E355/E363</f>
        <v>1.5880530973451326</v>
      </c>
      <c r="F366" s="1">
        <f>AVERAGE(B366:E366)</f>
        <v>1.6371917132709057</v>
      </c>
    </row>
    <row r="367" spans="1:6" x14ac:dyDescent="0.2">
      <c r="A367" t="s">
        <v>18</v>
      </c>
      <c r="B367" s="1">
        <f>B364/B365</f>
        <v>0.84389140271493213</v>
      </c>
      <c r="C367" s="1">
        <f>C364/C365</f>
        <v>0.61702127659574468</v>
      </c>
      <c r="D367" s="1">
        <f>D364/D365</f>
        <v>3.1167192429022084</v>
      </c>
      <c r="E367" s="1">
        <f>E364/E365</f>
        <v>2.6633986928104574</v>
      </c>
      <c r="F367" s="1">
        <f>AVERAGE(B367:E367)</f>
        <v>1.8102576537558357</v>
      </c>
    </row>
    <row r="369" spans="1:9" s="2" customFormat="1" x14ac:dyDescent="0.2">
      <c r="A369" s="2" t="s">
        <v>24</v>
      </c>
    </row>
    <row r="370" spans="1:9" s="2" customFormat="1" x14ac:dyDescent="0.2">
      <c r="A370" s="2" t="s">
        <v>16</v>
      </c>
      <c r="B370" s="2">
        <v>200903</v>
      </c>
      <c r="C370" s="2">
        <v>200803</v>
      </c>
      <c r="D370" s="2">
        <v>200703</v>
      </c>
      <c r="E370" s="2">
        <v>200603</v>
      </c>
    </row>
    <row r="371" spans="1:9" x14ac:dyDescent="0.2">
      <c r="A371" t="s">
        <v>15</v>
      </c>
      <c r="B371">
        <v>78</v>
      </c>
      <c r="C371">
        <v>70</v>
      </c>
      <c r="D371">
        <v>75</v>
      </c>
      <c r="E371">
        <v>81</v>
      </c>
    </row>
    <row r="372" spans="1:9" x14ac:dyDescent="0.2">
      <c r="A372" t="s">
        <v>14</v>
      </c>
      <c r="B372">
        <f>78000+F373</f>
        <v>81168</v>
      </c>
      <c r="C372">
        <f>66240+G373</f>
        <v>69408</v>
      </c>
      <c r="D372">
        <f>66240+H373</f>
        <v>69408</v>
      </c>
      <c r="E372">
        <f>44640+I373</f>
        <v>47808</v>
      </c>
      <c r="F372">
        <v>528</v>
      </c>
      <c r="G372">
        <v>528</v>
      </c>
      <c r="H372">
        <v>528</v>
      </c>
      <c r="I372">
        <v>528</v>
      </c>
    </row>
    <row r="373" spans="1:9" x14ac:dyDescent="0.2">
      <c r="A373" t="s">
        <v>13</v>
      </c>
      <c r="B373">
        <v>3974291</v>
      </c>
      <c r="C373">
        <v>3768347</v>
      </c>
      <c r="D373">
        <v>4047337</v>
      </c>
      <c r="E373">
        <v>3716238</v>
      </c>
      <c r="F373">
        <f>F372*6</f>
        <v>3168</v>
      </c>
      <c r="G373">
        <f>G372*6</f>
        <v>3168</v>
      </c>
      <c r="H373">
        <f>H372*6</f>
        <v>3168</v>
      </c>
      <c r="I373">
        <f>I372*6</f>
        <v>3168</v>
      </c>
    </row>
    <row r="374" spans="1:9" x14ac:dyDescent="0.2">
      <c r="A374" t="s">
        <v>12</v>
      </c>
      <c r="B374">
        <v>102.9</v>
      </c>
      <c r="C374">
        <v>94.29</v>
      </c>
      <c r="D374">
        <v>101.47</v>
      </c>
      <c r="E374">
        <v>84.26</v>
      </c>
    </row>
    <row r="375" spans="1:9" x14ac:dyDescent="0.2">
      <c r="A375" t="s">
        <v>11</v>
      </c>
      <c r="B375">
        <v>17.21</v>
      </c>
      <c r="C375">
        <v>28.3</v>
      </c>
      <c r="D375">
        <v>27.73</v>
      </c>
      <c r="E375">
        <v>24</v>
      </c>
    </row>
    <row r="376" spans="1:9" x14ac:dyDescent="0.2">
      <c r="A376" t="s">
        <v>10</v>
      </c>
      <c r="B376">
        <v>1.81</v>
      </c>
      <c r="C376">
        <v>21.52</v>
      </c>
      <c r="D376">
        <v>34.79</v>
      </c>
      <c r="E376">
        <v>32.82</v>
      </c>
    </row>
    <row r="377" spans="1:9" x14ac:dyDescent="0.2">
      <c r="A377" t="s">
        <v>9</v>
      </c>
      <c r="B377">
        <v>0.66</v>
      </c>
      <c r="C377">
        <v>7.21</v>
      </c>
      <c r="D377">
        <v>12.32</v>
      </c>
      <c r="E377">
        <v>14.15</v>
      </c>
    </row>
    <row r="378" spans="1:9" x14ac:dyDescent="0.2">
      <c r="A378" t="s">
        <v>8</v>
      </c>
      <c r="B378">
        <v>9.52</v>
      </c>
      <c r="C378">
        <v>30.84</v>
      </c>
      <c r="D378">
        <v>65.680000000000007</v>
      </c>
      <c r="E378">
        <v>76</v>
      </c>
    </row>
    <row r="379" spans="1:9" x14ac:dyDescent="0.2">
      <c r="A379" t="s">
        <v>7</v>
      </c>
      <c r="B379">
        <v>71.58</v>
      </c>
      <c r="C379">
        <v>88.86</v>
      </c>
      <c r="D379">
        <v>77.400000000000006</v>
      </c>
      <c r="E379">
        <v>43.71</v>
      </c>
    </row>
    <row r="380" spans="1:9" x14ac:dyDescent="0.2">
      <c r="A380" t="s">
        <v>6</v>
      </c>
      <c r="B380">
        <v>81.099999999999994</v>
      </c>
      <c r="C380">
        <v>119.7</v>
      </c>
      <c r="D380">
        <v>143.08000000000001</v>
      </c>
      <c r="E380">
        <v>119.71</v>
      </c>
    </row>
    <row r="381" spans="1:9" x14ac:dyDescent="0.2">
      <c r="A381" t="s">
        <v>5</v>
      </c>
      <c r="B381">
        <v>11.2</v>
      </c>
      <c r="C381">
        <v>3.34</v>
      </c>
      <c r="D381">
        <v>5.49</v>
      </c>
      <c r="E381">
        <v>8.84</v>
      </c>
    </row>
    <row r="382" spans="1:9" x14ac:dyDescent="0.2">
      <c r="A382" t="s">
        <v>4</v>
      </c>
      <c r="B382">
        <v>0.2</v>
      </c>
      <c r="C382">
        <v>0.66</v>
      </c>
      <c r="D382">
        <v>1.68</v>
      </c>
      <c r="E382">
        <v>2.57</v>
      </c>
    </row>
    <row r="383" spans="1:9" x14ac:dyDescent="0.2">
      <c r="A383" t="s">
        <v>3</v>
      </c>
      <c r="B383">
        <v>4.58</v>
      </c>
      <c r="C383">
        <v>4.49</v>
      </c>
      <c r="D383">
        <v>5.08</v>
      </c>
      <c r="E383">
        <v>5.92</v>
      </c>
    </row>
    <row r="384" spans="1:9" x14ac:dyDescent="0.2">
      <c r="A384" t="s">
        <v>2</v>
      </c>
      <c r="B384" s="1">
        <f>B373/B372</f>
        <v>48.963766508969051</v>
      </c>
      <c r="C384" s="1">
        <f>C373/C372</f>
        <v>54.292689603503916</v>
      </c>
      <c r="D384" s="1">
        <f>D373/D372</f>
        <v>58.3122550714615</v>
      </c>
      <c r="E384" s="1">
        <f>E373/E372</f>
        <v>77.73255522088354</v>
      </c>
    </row>
    <row r="385" spans="1:9" x14ac:dyDescent="0.2">
      <c r="A385" t="s">
        <v>1</v>
      </c>
      <c r="B385" s="1">
        <f>B378*10^7/B372</f>
        <v>1172.876010250345</v>
      </c>
      <c r="C385" s="1">
        <f>C378*10^7/C372</f>
        <v>4443.2918395573997</v>
      </c>
      <c r="D385" s="1">
        <f>D378*10^7/D372</f>
        <v>9462.886122637161</v>
      </c>
      <c r="E385" s="1">
        <f>E378*10^7/E372</f>
        <v>15896.921017402945</v>
      </c>
    </row>
    <row r="386" spans="1:9" x14ac:dyDescent="0.2">
      <c r="A386" t="s">
        <v>0</v>
      </c>
      <c r="B386" s="1">
        <f>B380*10^7/B372</f>
        <v>9991.6223142124982</v>
      </c>
      <c r="C386" s="1">
        <f>C380*10^7/C372</f>
        <v>17245.85062240664</v>
      </c>
      <c r="D386" s="1">
        <f>D380*10^7/D372</f>
        <v>20614.338404794838</v>
      </c>
      <c r="E386" s="1">
        <f>E380*10^7/E372</f>
        <v>25039.742302543509</v>
      </c>
    </row>
    <row r="388" spans="1:9" s="2" customFormat="1" x14ac:dyDescent="0.2">
      <c r="A388" s="3" t="s">
        <v>23</v>
      </c>
    </row>
    <row r="389" spans="1:9" s="2" customFormat="1" x14ac:dyDescent="0.2">
      <c r="A389" s="2" t="s">
        <v>16</v>
      </c>
      <c r="B389" s="2">
        <v>200903</v>
      </c>
      <c r="C389" s="2">
        <v>200803</v>
      </c>
      <c r="D389" s="2">
        <v>200703</v>
      </c>
      <c r="E389" s="2">
        <v>200603</v>
      </c>
    </row>
    <row r="390" spans="1:9" x14ac:dyDescent="0.2">
      <c r="A390" t="s">
        <v>15</v>
      </c>
      <c r="B390">
        <v>85</v>
      </c>
      <c r="C390">
        <v>82</v>
      </c>
      <c r="D390">
        <v>75</v>
      </c>
      <c r="E390">
        <v>72</v>
      </c>
    </row>
    <row r="391" spans="1:9" x14ac:dyDescent="0.2">
      <c r="A391" t="s">
        <v>14</v>
      </c>
      <c r="B391">
        <v>98288</v>
      </c>
      <c r="C391">
        <v>98288</v>
      </c>
      <c r="D391">
        <v>98288</v>
      </c>
      <c r="E391">
        <v>98288</v>
      </c>
      <c r="F391">
        <v>168</v>
      </c>
      <c r="G391">
        <v>168</v>
      </c>
      <c r="H391">
        <v>168</v>
      </c>
      <c r="I391">
        <v>168</v>
      </c>
    </row>
    <row r="392" spans="1:9" x14ac:dyDescent="0.2">
      <c r="A392" t="s">
        <v>13</v>
      </c>
      <c r="B392">
        <v>11628245</v>
      </c>
      <c r="C392">
        <v>14322227</v>
      </c>
      <c r="D392">
        <v>14550883</v>
      </c>
      <c r="E392">
        <v>15072836</v>
      </c>
      <c r="F392">
        <f>F391*6</f>
        <v>1008</v>
      </c>
      <c r="G392">
        <f>G391*6</f>
        <v>1008</v>
      </c>
      <c r="H392">
        <f>H391*6</f>
        <v>1008</v>
      </c>
      <c r="I392">
        <f>I391*6</f>
        <v>1008</v>
      </c>
    </row>
    <row r="393" spans="1:9" x14ac:dyDescent="0.2">
      <c r="A393" t="s">
        <v>12</v>
      </c>
      <c r="B393">
        <v>160.44999999999999</v>
      </c>
      <c r="C393">
        <v>175.7</v>
      </c>
      <c r="D393">
        <v>215.72</v>
      </c>
      <c r="E393">
        <v>231.09</v>
      </c>
      <c r="G393">
        <f>B391+F392</f>
        <v>99296</v>
      </c>
    </row>
    <row r="394" spans="1:9" x14ac:dyDescent="0.2">
      <c r="A394" t="s">
        <v>11</v>
      </c>
      <c r="B394">
        <v>1.68</v>
      </c>
      <c r="C394">
        <v>7.06</v>
      </c>
      <c r="D394">
        <v>9.69</v>
      </c>
      <c r="E394">
        <v>9.3000000000000007</v>
      </c>
      <c r="F394">
        <f>AVERAGE(B394:E394)</f>
        <v>6.9325000000000001</v>
      </c>
    </row>
    <row r="395" spans="1:9" x14ac:dyDescent="0.2">
      <c r="A395" t="s">
        <v>10</v>
      </c>
      <c r="B395">
        <v>-37.11</v>
      </c>
      <c r="C395">
        <v>4.57</v>
      </c>
      <c r="D395">
        <v>16.75</v>
      </c>
      <c r="E395">
        <v>31.68</v>
      </c>
    </row>
    <row r="396" spans="1:9" x14ac:dyDescent="0.2">
      <c r="A396" t="s">
        <v>9</v>
      </c>
      <c r="B396">
        <v>-11.22</v>
      </c>
      <c r="C396">
        <v>1.68</v>
      </c>
      <c r="D396">
        <v>6.1</v>
      </c>
      <c r="E396">
        <v>8.09</v>
      </c>
    </row>
    <row r="397" spans="1:9" x14ac:dyDescent="0.2">
      <c r="A397" t="s">
        <v>8</v>
      </c>
      <c r="B397">
        <v>8.3699999999999992</v>
      </c>
      <c r="C397">
        <v>23.66</v>
      </c>
      <c r="D397">
        <v>29</v>
      </c>
      <c r="E397">
        <v>46.79</v>
      </c>
    </row>
    <row r="398" spans="1:9" x14ac:dyDescent="0.2">
      <c r="A398" t="s">
        <v>7</v>
      </c>
      <c r="B398">
        <v>84.56</v>
      </c>
      <c r="C398">
        <v>76.38</v>
      </c>
      <c r="D398">
        <v>65.760000000000005</v>
      </c>
      <c r="E398">
        <v>67.239999999999995</v>
      </c>
    </row>
    <row r="399" spans="1:9" x14ac:dyDescent="0.2">
      <c r="A399" t="s">
        <v>6</v>
      </c>
      <c r="B399">
        <v>92.93</v>
      </c>
      <c r="C399">
        <v>100.04</v>
      </c>
      <c r="D399">
        <v>94.76</v>
      </c>
      <c r="E399">
        <v>114.03</v>
      </c>
    </row>
    <row r="400" spans="1:9" x14ac:dyDescent="0.2">
      <c r="A400" t="s">
        <v>5</v>
      </c>
      <c r="B400">
        <v>-0.62</v>
      </c>
      <c r="C400">
        <v>11.89</v>
      </c>
      <c r="D400">
        <v>4.3</v>
      </c>
      <c r="E400">
        <v>5.56</v>
      </c>
    </row>
    <row r="401" spans="1:6" x14ac:dyDescent="0.2">
      <c r="A401" t="s">
        <v>4</v>
      </c>
      <c r="B401">
        <v>0.28000000000000003</v>
      </c>
      <c r="C401">
        <v>0.55000000000000004</v>
      </c>
      <c r="D401">
        <v>0.67</v>
      </c>
      <c r="E401">
        <v>1.27</v>
      </c>
    </row>
    <row r="402" spans="1:6" x14ac:dyDescent="0.2">
      <c r="A402" t="s">
        <v>3</v>
      </c>
      <c r="B402">
        <v>34.549999999999997</v>
      </c>
      <c r="C402">
        <v>8.06</v>
      </c>
      <c r="D402">
        <v>4.53</v>
      </c>
      <c r="E402">
        <v>5.3</v>
      </c>
    </row>
    <row r="403" spans="1:6" x14ac:dyDescent="0.2">
      <c r="A403" t="s">
        <v>2</v>
      </c>
      <c r="B403" s="1">
        <f>B392/B391</f>
        <v>118.30788092137392</v>
      </c>
      <c r="C403" s="1">
        <f>C392/C391</f>
        <v>145.71694408269576</v>
      </c>
      <c r="D403" s="1">
        <f>D392/D391</f>
        <v>148.04333184111997</v>
      </c>
      <c r="E403" s="1">
        <f>E392/E391</f>
        <v>153.35377665635684</v>
      </c>
      <c r="F403">
        <f>AVERAGE(B403:E403)</f>
        <v>141.3554833753866</v>
      </c>
    </row>
    <row r="404" spans="1:6" x14ac:dyDescent="0.2">
      <c r="A404" t="s">
        <v>1</v>
      </c>
      <c r="B404" s="1">
        <f>B397*10^7/B391</f>
        <v>851.57903304574302</v>
      </c>
      <c r="C404" s="1">
        <f>C397*10^7/C391</f>
        <v>2407.2114601986</v>
      </c>
      <c r="D404" s="1">
        <f>D397*10^7/D391</f>
        <v>2950.5127787725869</v>
      </c>
      <c r="E404" s="1">
        <f>E397*10^7/E391</f>
        <v>4760.4997558196319</v>
      </c>
    </row>
    <row r="405" spans="1:6" x14ac:dyDescent="0.2">
      <c r="A405" t="s">
        <v>0</v>
      </c>
      <c r="B405" s="1">
        <f>B399*10^7/B391</f>
        <v>9454.8673286667763</v>
      </c>
      <c r="C405" s="1">
        <f>C399*10^7/C391</f>
        <v>10178.251668565848</v>
      </c>
      <c r="D405" s="1">
        <f>D399*10^7/D391</f>
        <v>9641.0548591893221</v>
      </c>
      <c r="E405" s="1">
        <f>E399*10^7/E391</f>
        <v>11601.619729773725</v>
      </c>
      <c r="F405">
        <f>AVERAGE(B405:E405)</f>
        <v>10218.948396548918</v>
      </c>
    </row>
    <row r="406" spans="1:6" x14ac:dyDescent="0.2">
      <c r="A406" t="s">
        <v>22</v>
      </c>
      <c r="B406" s="1">
        <v>29.46</v>
      </c>
      <c r="C406" s="1">
        <v>43.41</v>
      </c>
      <c r="D406" s="1">
        <v>43.59</v>
      </c>
      <c r="E406" s="1">
        <v>36.89</v>
      </c>
      <c r="F406" s="1">
        <f>AVERAGE(B406:E406)</f>
        <v>38.337500000000006</v>
      </c>
    </row>
    <row r="407" spans="1:6" x14ac:dyDescent="0.2">
      <c r="A407" t="s">
        <v>21</v>
      </c>
      <c r="B407" s="1">
        <v>2.69</v>
      </c>
      <c r="C407" s="1">
        <v>12.41</v>
      </c>
      <c r="D407" s="1">
        <v>20.91</v>
      </c>
      <c r="E407" s="1">
        <v>21.5</v>
      </c>
      <c r="F407" s="1">
        <f>AVERAGE(B407:E407)</f>
        <v>14.3775</v>
      </c>
    </row>
    <row r="408" spans="1:6" x14ac:dyDescent="0.2">
      <c r="A408" t="s">
        <v>20</v>
      </c>
      <c r="B408" s="1">
        <v>9.74</v>
      </c>
      <c r="C408" s="1">
        <v>7.19</v>
      </c>
      <c r="D408" s="1">
        <v>7.11</v>
      </c>
      <c r="E408" s="1">
        <v>6.54</v>
      </c>
      <c r="F408" s="1">
        <f>AVERAGE(B408:E408)</f>
        <v>7.6449999999999996</v>
      </c>
    </row>
    <row r="409" spans="1:6" x14ac:dyDescent="0.2">
      <c r="A409" t="s">
        <v>19</v>
      </c>
      <c r="B409" s="1">
        <f>B398/B406</f>
        <v>2.8703326544467074</v>
      </c>
      <c r="C409" s="1">
        <f>C398/C406</f>
        <v>1.7595024187975121</v>
      </c>
      <c r="D409" s="1">
        <f>D398/D406</f>
        <v>1.5086028905712319</v>
      </c>
      <c r="E409" s="1">
        <f>E398/E406</f>
        <v>1.8227161832474923</v>
      </c>
      <c r="F409" s="1">
        <f>AVERAGE(B409:E409)</f>
        <v>1.9902885367657359</v>
      </c>
    </row>
    <row r="410" spans="1:6" x14ac:dyDescent="0.2">
      <c r="A410" t="s">
        <v>18</v>
      </c>
      <c r="B410" s="1">
        <f>B407/B408</f>
        <v>0.27618069815195073</v>
      </c>
      <c r="C410" s="1">
        <f>C407/C408</f>
        <v>1.7260083449235049</v>
      </c>
      <c r="D410" s="1">
        <f>D407/D408</f>
        <v>2.9409282700421939</v>
      </c>
      <c r="E410" s="1">
        <f>E407/E408</f>
        <v>3.287461773700306</v>
      </c>
      <c r="F410" s="1">
        <f>AVERAGE(B410:E410)</f>
        <v>2.057644771704489</v>
      </c>
    </row>
    <row r="412" spans="1:6" s="2" customFormat="1" x14ac:dyDescent="0.2">
      <c r="A412" s="2" t="s">
        <v>17</v>
      </c>
    </row>
    <row r="413" spans="1:6" s="2" customFormat="1" x14ac:dyDescent="0.2">
      <c r="A413" s="2" t="s">
        <v>16</v>
      </c>
      <c r="B413" s="2">
        <v>200903</v>
      </c>
      <c r="C413" s="2">
        <v>200803</v>
      </c>
      <c r="D413" s="2">
        <v>200703</v>
      </c>
      <c r="E413" s="2">
        <v>200603</v>
      </c>
    </row>
    <row r="414" spans="1:6" x14ac:dyDescent="0.2">
      <c r="A414" t="s">
        <v>15</v>
      </c>
      <c r="B414">
        <v>62</v>
      </c>
      <c r="C414">
        <v>61</v>
      </c>
      <c r="D414">
        <v>68</v>
      </c>
      <c r="E414">
        <v>68</v>
      </c>
    </row>
    <row r="415" spans="1:6" x14ac:dyDescent="0.2">
      <c r="A415" t="s">
        <v>14</v>
      </c>
      <c r="B415">
        <v>154224</v>
      </c>
      <c r="C415">
        <v>142224</v>
      </c>
      <c r="D415">
        <v>124224</v>
      </c>
      <c r="E415">
        <v>98880</v>
      </c>
    </row>
    <row r="416" spans="1:6" x14ac:dyDescent="0.2">
      <c r="A416" t="s">
        <v>13</v>
      </c>
      <c r="B416">
        <v>24564000</v>
      </c>
      <c r="C416">
        <v>23078000</v>
      </c>
      <c r="D416">
        <v>22666000</v>
      </c>
      <c r="E416">
        <v>18872000</v>
      </c>
    </row>
    <row r="417" spans="1:5" x14ac:dyDescent="0.2">
      <c r="A417" t="s">
        <v>12</v>
      </c>
      <c r="B417">
        <v>428.29</v>
      </c>
      <c r="C417">
        <v>370.48</v>
      </c>
      <c r="D417">
        <v>385.29</v>
      </c>
      <c r="E417">
        <v>288.7</v>
      </c>
    </row>
    <row r="418" spans="1:5" x14ac:dyDescent="0.2">
      <c r="A418" t="s">
        <v>11</v>
      </c>
      <c r="B418">
        <v>10.4</v>
      </c>
      <c r="C418">
        <v>9.6</v>
      </c>
      <c r="D418">
        <v>14.76</v>
      </c>
      <c r="E418">
        <v>14.35</v>
      </c>
    </row>
    <row r="419" spans="1:5" x14ac:dyDescent="0.2">
      <c r="A419" t="s">
        <v>10</v>
      </c>
      <c r="B419">
        <v>-22.09</v>
      </c>
      <c r="C419">
        <v>1.87</v>
      </c>
      <c r="D419">
        <v>8.73</v>
      </c>
      <c r="E419">
        <v>5.49</v>
      </c>
    </row>
    <row r="420" spans="1:5" x14ac:dyDescent="0.2">
      <c r="A420" t="s">
        <v>9</v>
      </c>
      <c r="B420">
        <v>-5.5</v>
      </c>
      <c r="C420">
        <v>0.6</v>
      </c>
      <c r="D420">
        <v>3.69</v>
      </c>
      <c r="E420">
        <v>2.57</v>
      </c>
    </row>
    <row r="421" spans="1:5" x14ac:dyDescent="0.2">
      <c r="A421" t="s">
        <v>8</v>
      </c>
      <c r="B421">
        <v>34.26</v>
      </c>
      <c r="C421">
        <v>59.12</v>
      </c>
      <c r="D421">
        <v>104.49</v>
      </c>
      <c r="E421">
        <v>99.36</v>
      </c>
    </row>
    <row r="422" spans="1:5" x14ac:dyDescent="0.2">
      <c r="A422" t="s">
        <v>7</v>
      </c>
      <c r="B422">
        <v>479.07</v>
      </c>
      <c r="C422">
        <v>429.42</v>
      </c>
      <c r="D422">
        <v>236.7</v>
      </c>
      <c r="E422">
        <v>188.49</v>
      </c>
    </row>
    <row r="423" spans="1:5" x14ac:dyDescent="0.2">
      <c r="A423" t="s">
        <v>6</v>
      </c>
      <c r="B423">
        <v>513.33000000000004</v>
      </c>
      <c r="C423">
        <v>488.54</v>
      </c>
      <c r="D423">
        <v>341.19</v>
      </c>
      <c r="E423">
        <v>287.85000000000002</v>
      </c>
    </row>
    <row r="424" spans="1:5" x14ac:dyDescent="0.2">
      <c r="A424" t="s">
        <v>5</v>
      </c>
      <c r="B424">
        <v>-1.01</v>
      </c>
      <c r="C424">
        <v>19.38</v>
      </c>
      <c r="D424">
        <v>7.36</v>
      </c>
      <c r="E424">
        <v>11.59</v>
      </c>
    </row>
    <row r="425" spans="1:5" x14ac:dyDescent="0.2">
      <c r="A425" t="s">
        <v>4</v>
      </c>
      <c r="B425">
        <v>0.23</v>
      </c>
      <c r="C425">
        <v>0.37</v>
      </c>
      <c r="D425">
        <v>0.63</v>
      </c>
      <c r="E425">
        <v>0.63</v>
      </c>
    </row>
    <row r="426" spans="1:5" x14ac:dyDescent="0.2">
      <c r="A426" t="s">
        <v>3</v>
      </c>
      <c r="B426">
        <v>11.52</v>
      </c>
      <c r="C426">
        <v>13.74</v>
      </c>
      <c r="D426">
        <v>6</v>
      </c>
      <c r="E426">
        <v>6.95</v>
      </c>
    </row>
    <row r="427" spans="1:5" x14ac:dyDescent="0.2">
      <c r="A427" t="s">
        <v>2</v>
      </c>
      <c r="B427" s="1">
        <f>B416/B415</f>
        <v>159.27482103952693</v>
      </c>
      <c r="C427" s="1">
        <f>C416/C415</f>
        <v>162.26515918551019</v>
      </c>
      <c r="D427" s="1">
        <f>D416/D415</f>
        <v>182.46071612570839</v>
      </c>
      <c r="E427" s="1">
        <f>E416/E415</f>
        <v>190.85760517799352</v>
      </c>
    </row>
    <row r="428" spans="1:5" x14ac:dyDescent="0.2">
      <c r="A428" t="s">
        <v>1</v>
      </c>
      <c r="B428" s="1">
        <f>B421*10^7/B415</f>
        <v>2221.444133208839</v>
      </c>
      <c r="C428" s="1">
        <f>C421*10^7/C415</f>
        <v>4156.8230397120033</v>
      </c>
      <c r="D428" s="1">
        <f>D421*10^7/D415</f>
        <v>8411.4180834621329</v>
      </c>
      <c r="E428" s="1">
        <f>E421*10^7/E415</f>
        <v>10048.543689320388</v>
      </c>
    </row>
    <row r="429" spans="1:5" x14ac:dyDescent="0.2">
      <c r="A429" t="s">
        <v>0</v>
      </c>
      <c r="B429" s="1">
        <f>B423*10^7/B415</f>
        <v>33284.702769996889</v>
      </c>
      <c r="C429" s="1">
        <f>C423*10^7/C415</f>
        <v>34350.039374507818</v>
      </c>
      <c r="D429" s="1">
        <f>D423*10^7/D415</f>
        <v>27465.70710973725</v>
      </c>
      <c r="E429" s="1">
        <f>E423*10^7/E415</f>
        <v>29111.043689320388</v>
      </c>
    </row>
  </sheetData>
  <pageMargins left="0.75" right="0.75" top="1" bottom="1" header="0.5" footer="0.5"/>
  <pageSetup scale="87" fitToHeight="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Cotlook price</vt:lpstr>
      <vt:lpstr>Industry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Dhiraj Dave</dc:creator>
  <cp:lastModifiedBy>Dhiraj Dave</cp:lastModifiedBy>
  <dcterms:created xsi:type="dcterms:W3CDTF">2015-05-08T15:38:32Z</dcterms:created>
  <dcterms:modified xsi:type="dcterms:W3CDTF">2015-05-08T16:18:45Z</dcterms:modified>
</cp:coreProperties>
</file>