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105" windowWidth="22778" windowHeight="14374" activeTab="3"/>
  </bookViews>
  <sheets>
    <sheet name="30092018" sheetId="1" r:id="rId1"/>
    <sheet name="31122018" sheetId="2" r:id="rId2"/>
    <sheet name="31032019" sheetId="3" r:id="rId3"/>
    <sheet name="30062019" sheetId="4" r:id="rId4"/>
    <sheet name="30092019" sheetId="5" r:id="rId5"/>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 i="5"/>
  <c r="R8"/>
  <c r="O54" i="4"/>
  <c r="N52"/>
  <c r="M52"/>
  <c r="L52"/>
  <c r="N51"/>
  <c r="L51"/>
  <c r="M51" s="1"/>
  <c r="N50"/>
  <c r="M50"/>
  <c r="L50"/>
  <c r="L49"/>
  <c r="M49" s="1"/>
  <c r="L48"/>
  <c r="M48" s="1"/>
  <c r="N47"/>
  <c r="M47"/>
  <c r="L47"/>
  <c r="N46"/>
  <c r="M46"/>
  <c r="L46"/>
  <c r="M45"/>
  <c r="L45"/>
  <c r="N45" s="1"/>
  <c r="N44"/>
  <c r="M44"/>
  <c r="L44"/>
  <c r="N43"/>
  <c r="L43"/>
  <c r="M43" s="1"/>
  <c r="N42"/>
  <c r="M42"/>
  <c r="L42"/>
  <c r="L41"/>
  <c r="M41" s="1"/>
  <c r="L40"/>
  <c r="M40" s="1"/>
  <c r="N39"/>
  <c r="M39"/>
  <c r="L39"/>
  <c r="N38"/>
  <c r="M38"/>
  <c r="L38"/>
  <c r="M37"/>
  <c r="L37"/>
  <c r="N37" s="1"/>
  <c r="N36"/>
  <c r="M36"/>
  <c r="L36"/>
  <c r="N35"/>
  <c r="L35"/>
  <c r="M35" s="1"/>
  <c r="N34"/>
  <c r="M34"/>
  <c r="L34"/>
  <c r="L33"/>
  <c r="M33" s="1"/>
  <c r="L32"/>
  <c r="M32" s="1"/>
  <c r="N31"/>
  <c r="M31"/>
  <c r="L31"/>
  <c r="N30"/>
  <c r="M30"/>
  <c r="L30"/>
  <c r="L29"/>
  <c r="N29" s="1"/>
  <c r="N28"/>
  <c r="M28"/>
  <c r="L28"/>
  <c r="N27"/>
  <c r="L27"/>
  <c r="M27" s="1"/>
  <c r="N26"/>
  <c r="M26"/>
  <c r="L26"/>
  <c r="L25"/>
  <c r="M25" s="1"/>
  <c r="L24"/>
  <c r="M24" s="1"/>
  <c r="N23"/>
  <c r="M23"/>
  <c r="L23"/>
  <c r="N22"/>
  <c r="M22"/>
  <c r="L22"/>
  <c r="M21"/>
  <c r="L21"/>
  <c r="N21" s="1"/>
  <c r="N20"/>
  <c r="M20"/>
  <c r="L20"/>
  <c r="N19"/>
  <c r="L19"/>
  <c r="M19" s="1"/>
  <c r="N18"/>
  <c r="M18"/>
  <c r="L18"/>
  <c r="L17"/>
  <c r="M17" s="1"/>
  <c r="L16"/>
  <c r="M16" s="1"/>
  <c r="N15"/>
  <c r="M15"/>
  <c r="L15"/>
  <c r="N14"/>
  <c r="M14"/>
  <c r="L14"/>
  <c r="M13"/>
  <c r="L13"/>
  <c r="N13" s="1"/>
  <c r="N12"/>
  <c r="M12"/>
  <c r="L12"/>
  <c r="N11"/>
  <c r="L11"/>
  <c r="M11" s="1"/>
  <c r="N10"/>
  <c r="M10"/>
  <c r="L10"/>
  <c r="L9"/>
  <c r="M9" s="1"/>
  <c r="L8"/>
  <c r="M8" s="1"/>
  <c r="N7"/>
  <c r="M7"/>
  <c r="L7"/>
  <c r="N6"/>
  <c r="M6"/>
  <c r="L6"/>
  <c r="M5"/>
  <c r="L5"/>
  <c r="N5" s="1"/>
  <c r="N4"/>
  <c r="M4"/>
  <c r="L4"/>
  <c r="N3"/>
  <c r="L3"/>
  <c r="M3" s="1"/>
  <c r="N9" l="1"/>
  <c r="N17"/>
  <c r="N25"/>
  <c r="N33"/>
  <c r="N41"/>
  <c r="N49"/>
  <c r="M29"/>
  <c r="M54" s="1"/>
  <c r="N8"/>
  <c r="N54" s="1"/>
  <c r="N16"/>
  <c r="N24"/>
  <c r="N32"/>
  <c r="N40"/>
  <c r="N48"/>
  <c r="R6" i="5" l="1"/>
  <c r="R5"/>
  <c r="J49"/>
  <c r="K41"/>
  <c r="K37"/>
  <c r="J33"/>
  <c r="K25"/>
  <c r="K21"/>
  <c r="J17"/>
  <c r="K9"/>
  <c r="K5"/>
  <c r="K45"/>
  <c r="K29"/>
  <c r="K13"/>
  <c r="D54"/>
  <c r="J57"/>
  <c r="H53"/>
  <c r="F53"/>
  <c r="E53"/>
  <c r="K52"/>
  <c r="J52"/>
  <c r="K51"/>
  <c r="J51"/>
  <c r="K50"/>
  <c r="J50"/>
  <c r="K48"/>
  <c r="J48"/>
  <c r="K47"/>
  <c r="J47"/>
  <c r="K46"/>
  <c r="J46"/>
  <c r="J45"/>
  <c r="K44"/>
  <c r="J44"/>
  <c r="K43"/>
  <c r="J43"/>
  <c r="K42"/>
  <c r="J42"/>
  <c r="K40"/>
  <c r="J40"/>
  <c r="K39"/>
  <c r="J39"/>
  <c r="K38"/>
  <c r="J38"/>
  <c r="K36"/>
  <c r="J36"/>
  <c r="K35"/>
  <c r="J35"/>
  <c r="K34"/>
  <c r="J34"/>
  <c r="K32"/>
  <c r="J32"/>
  <c r="K31"/>
  <c r="J31"/>
  <c r="K30"/>
  <c r="J30"/>
  <c r="J29"/>
  <c r="K28"/>
  <c r="J28"/>
  <c r="K27"/>
  <c r="J27"/>
  <c r="K26"/>
  <c r="J26"/>
  <c r="K24"/>
  <c r="J24"/>
  <c r="K23"/>
  <c r="J23"/>
  <c r="K22"/>
  <c r="J22"/>
  <c r="K20"/>
  <c r="J20"/>
  <c r="K19"/>
  <c r="J19"/>
  <c r="K18"/>
  <c r="J18"/>
  <c r="K16"/>
  <c r="J16"/>
  <c r="K15"/>
  <c r="J15"/>
  <c r="K14"/>
  <c r="J14"/>
  <c r="J13"/>
  <c r="K12"/>
  <c r="J12"/>
  <c r="K11"/>
  <c r="J11"/>
  <c r="K10"/>
  <c r="J10"/>
  <c r="K8"/>
  <c r="J8"/>
  <c r="K7"/>
  <c r="J7"/>
  <c r="K6"/>
  <c r="J6"/>
  <c r="J5"/>
  <c r="S4"/>
  <c r="K4"/>
  <c r="J4"/>
  <c r="K3"/>
  <c r="J3"/>
  <c r="L38" l="1"/>
  <c r="L23"/>
  <c r="J9"/>
  <c r="L9" s="1"/>
  <c r="J25"/>
  <c r="J41"/>
  <c r="K17"/>
  <c r="K53" s="1"/>
  <c r="K33"/>
  <c r="K49"/>
  <c r="J21"/>
  <c r="J37"/>
  <c r="J57" i="4"/>
  <c r="J10"/>
  <c r="K14"/>
  <c r="K16"/>
  <c r="K22"/>
  <c r="K26"/>
  <c r="K28"/>
  <c r="J29"/>
  <c r="J33"/>
  <c r="K34"/>
  <c r="K38"/>
  <c r="J45"/>
  <c r="J46"/>
  <c r="K52"/>
  <c r="J41"/>
  <c r="J37"/>
  <c r="J13"/>
  <c r="J9"/>
  <c r="E53"/>
  <c r="K25"/>
  <c r="F53"/>
  <c r="C53"/>
  <c r="H53"/>
  <c r="J51"/>
  <c r="K48"/>
  <c r="J47"/>
  <c r="K44"/>
  <c r="J43"/>
  <c r="K40"/>
  <c r="J39"/>
  <c r="K36"/>
  <c r="J35"/>
  <c r="K32"/>
  <c r="J31"/>
  <c r="J30"/>
  <c r="J27"/>
  <c r="K24"/>
  <c r="J23"/>
  <c r="K20"/>
  <c r="J19"/>
  <c r="J15"/>
  <c r="K12"/>
  <c r="J11"/>
  <c r="K8"/>
  <c r="R4"/>
  <c r="K4"/>
  <c r="K3"/>
  <c r="M9" i="5" l="1"/>
  <c r="N9"/>
  <c r="L22"/>
  <c r="L26"/>
  <c r="L36"/>
  <c r="L27"/>
  <c r="L43"/>
  <c r="L29"/>
  <c r="L41"/>
  <c r="L30"/>
  <c r="L46"/>
  <c r="L42"/>
  <c r="L47"/>
  <c r="L14"/>
  <c r="L50"/>
  <c r="M23"/>
  <c r="N23"/>
  <c r="L35"/>
  <c r="L34"/>
  <c r="L31"/>
  <c r="L10"/>
  <c r="L51"/>
  <c r="L33"/>
  <c r="L52"/>
  <c r="L4"/>
  <c r="L40"/>
  <c r="L24"/>
  <c r="L18"/>
  <c r="L45"/>
  <c r="L17"/>
  <c r="L44"/>
  <c r="L3"/>
  <c r="L28"/>
  <c r="L7"/>
  <c r="L20"/>
  <c r="L25"/>
  <c r="L19"/>
  <c r="L8"/>
  <c r="L49"/>
  <c r="L21"/>
  <c r="L13"/>
  <c r="L5"/>
  <c r="L6"/>
  <c r="L48"/>
  <c r="L12"/>
  <c r="L37"/>
  <c r="L39"/>
  <c r="L15"/>
  <c r="L11"/>
  <c r="L16"/>
  <c r="L32"/>
  <c r="M38"/>
  <c r="N38"/>
  <c r="J53"/>
  <c r="Q5" s="1"/>
  <c r="Q6" s="1"/>
  <c r="K10" i="4"/>
  <c r="J14"/>
  <c r="J26"/>
  <c r="K17"/>
  <c r="K49"/>
  <c r="K18"/>
  <c r="K50"/>
  <c r="K42"/>
  <c r="K21"/>
  <c r="K30"/>
  <c r="J42"/>
  <c r="K39"/>
  <c r="K46"/>
  <c r="K47"/>
  <c r="K23"/>
  <c r="J50"/>
  <c r="J5"/>
  <c r="K5"/>
  <c r="J7"/>
  <c r="K7"/>
  <c r="K35"/>
  <c r="J38"/>
  <c r="K51"/>
  <c r="D54"/>
  <c r="J6"/>
  <c r="K19"/>
  <c r="J22"/>
  <c r="J34"/>
  <c r="K15"/>
  <c r="J18"/>
  <c r="K31"/>
  <c r="K11"/>
  <c r="K27"/>
  <c r="K43"/>
  <c r="J17"/>
  <c r="J21"/>
  <c r="J25"/>
  <c r="J49"/>
  <c r="K6"/>
  <c r="J8"/>
  <c r="K9"/>
  <c r="J12"/>
  <c r="K13"/>
  <c r="J16"/>
  <c r="J20"/>
  <c r="J24"/>
  <c r="J28"/>
  <c r="K29"/>
  <c r="J32"/>
  <c r="K33"/>
  <c r="J36"/>
  <c r="K37"/>
  <c r="J40"/>
  <c r="K41"/>
  <c r="J44"/>
  <c r="K45"/>
  <c r="J48"/>
  <c r="J52"/>
  <c r="J3"/>
  <c r="J4"/>
  <c r="O3" i="3"/>
  <c r="O4"/>
  <c r="P4" s="1"/>
  <c r="J56"/>
  <c r="I56"/>
  <c r="I55"/>
  <c r="J55"/>
  <c r="I52"/>
  <c r="I51"/>
  <c r="K51" s="1"/>
  <c r="I50"/>
  <c r="J50" s="1"/>
  <c r="I49"/>
  <c r="K49" s="1"/>
  <c r="I48"/>
  <c r="I47"/>
  <c r="K47" s="1"/>
  <c r="I46"/>
  <c r="K46" s="1"/>
  <c r="I45"/>
  <c r="J45" s="1"/>
  <c r="I44"/>
  <c r="I43"/>
  <c r="K43" s="1"/>
  <c r="I42"/>
  <c r="J42" s="1"/>
  <c r="I41"/>
  <c r="K41" s="1"/>
  <c r="I40"/>
  <c r="I39"/>
  <c r="K39" s="1"/>
  <c r="I38"/>
  <c r="K38" s="1"/>
  <c r="I37"/>
  <c r="J37" s="1"/>
  <c r="I36"/>
  <c r="I35"/>
  <c r="I34"/>
  <c r="J34" s="1"/>
  <c r="I33"/>
  <c r="K33" s="1"/>
  <c r="I32"/>
  <c r="I31"/>
  <c r="I30"/>
  <c r="K30" s="1"/>
  <c r="I29"/>
  <c r="J29" s="1"/>
  <c r="I28"/>
  <c r="I27"/>
  <c r="J27" s="1"/>
  <c r="I26"/>
  <c r="J26" s="1"/>
  <c r="I25"/>
  <c r="K25" s="1"/>
  <c r="I24"/>
  <c r="I23"/>
  <c r="J23" s="1"/>
  <c r="I22"/>
  <c r="K22" s="1"/>
  <c r="I21"/>
  <c r="J21" s="1"/>
  <c r="I20"/>
  <c r="I19"/>
  <c r="K19" s="1"/>
  <c r="I18"/>
  <c r="J18" s="1"/>
  <c r="I17"/>
  <c r="K17" s="1"/>
  <c r="I16"/>
  <c r="I15"/>
  <c r="K15" s="1"/>
  <c r="I14"/>
  <c r="K14" s="1"/>
  <c r="I13"/>
  <c r="J13" s="1"/>
  <c r="I12"/>
  <c r="I11"/>
  <c r="K11" s="1"/>
  <c r="I10"/>
  <c r="J10" s="1"/>
  <c r="I9"/>
  <c r="K9" s="1"/>
  <c r="I8"/>
  <c r="I7"/>
  <c r="K7" s="1"/>
  <c r="I6"/>
  <c r="J6" s="1"/>
  <c r="I5"/>
  <c r="K5" s="1"/>
  <c r="I4"/>
  <c r="J4"/>
  <c r="I3"/>
  <c r="K3" s="1"/>
  <c r="H53"/>
  <c r="J49"/>
  <c r="J41"/>
  <c r="J33"/>
  <c r="J25"/>
  <c r="K18"/>
  <c r="J17"/>
  <c r="J57"/>
  <c r="F53"/>
  <c r="E53"/>
  <c r="D53"/>
  <c r="C53"/>
  <c r="K52"/>
  <c r="J52"/>
  <c r="K48"/>
  <c r="J48"/>
  <c r="K45"/>
  <c r="K44"/>
  <c r="J44"/>
  <c r="J43"/>
  <c r="K40"/>
  <c r="J40"/>
  <c r="J39"/>
  <c r="K37"/>
  <c r="K36"/>
  <c r="J36"/>
  <c r="K35"/>
  <c r="J35"/>
  <c r="K32"/>
  <c r="J32"/>
  <c r="K31"/>
  <c r="J31"/>
  <c r="K29"/>
  <c r="K28"/>
  <c r="J28"/>
  <c r="K27"/>
  <c r="K24"/>
  <c r="J24"/>
  <c r="K23"/>
  <c r="K21"/>
  <c r="K20"/>
  <c r="J20"/>
  <c r="K16"/>
  <c r="J16"/>
  <c r="K13"/>
  <c r="K12"/>
  <c r="J12"/>
  <c r="J11"/>
  <c r="K8"/>
  <c r="J8"/>
  <c r="J7"/>
  <c r="K6"/>
  <c r="M4" i="5" l="1"/>
  <c r="N4"/>
  <c r="M16"/>
  <c r="N16"/>
  <c r="M5"/>
  <c r="N5"/>
  <c r="M7"/>
  <c r="N7"/>
  <c r="M40"/>
  <c r="N40"/>
  <c r="M35"/>
  <c r="N35"/>
  <c r="M30"/>
  <c r="N30"/>
  <c r="M6"/>
  <c r="N6"/>
  <c r="M20"/>
  <c r="N20"/>
  <c r="M24"/>
  <c r="N24"/>
  <c r="M34"/>
  <c r="N34"/>
  <c r="M46"/>
  <c r="N46"/>
  <c r="M22"/>
  <c r="N22"/>
  <c r="M32"/>
  <c r="N32"/>
  <c r="M48"/>
  <c r="N48"/>
  <c r="M25"/>
  <c r="N25"/>
  <c r="M18"/>
  <c r="N18"/>
  <c r="M31"/>
  <c r="N31"/>
  <c r="M42"/>
  <c r="N42"/>
  <c r="M26"/>
  <c r="N26"/>
  <c r="M13"/>
  <c r="N13"/>
  <c r="M12"/>
  <c r="N12"/>
  <c r="M19"/>
  <c r="N19"/>
  <c r="M45"/>
  <c r="N45"/>
  <c r="M10"/>
  <c r="N10"/>
  <c r="M47"/>
  <c r="N47"/>
  <c r="M36"/>
  <c r="N36"/>
  <c r="M41"/>
  <c r="N41"/>
  <c r="M37"/>
  <c r="N37"/>
  <c r="M8"/>
  <c r="N8"/>
  <c r="M17"/>
  <c r="N17"/>
  <c r="M51"/>
  <c r="N51"/>
  <c r="M14"/>
  <c r="N14"/>
  <c r="M27"/>
  <c r="N27"/>
  <c r="M28"/>
  <c r="N28"/>
  <c r="M39"/>
  <c r="N39"/>
  <c r="M49"/>
  <c r="N49"/>
  <c r="M44"/>
  <c r="N44"/>
  <c r="M33"/>
  <c r="N33"/>
  <c r="M50"/>
  <c r="N50"/>
  <c r="M43"/>
  <c r="N43"/>
  <c r="M11"/>
  <c r="N11"/>
  <c r="M15"/>
  <c r="N15"/>
  <c r="M21"/>
  <c r="N21"/>
  <c r="M3"/>
  <c r="M53" s="1"/>
  <c r="N3"/>
  <c r="M52"/>
  <c r="N52"/>
  <c r="M29"/>
  <c r="N29"/>
  <c r="K55"/>
  <c r="K57" s="1"/>
  <c r="S6"/>
  <c r="J15" i="3"/>
  <c r="J19"/>
  <c r="J47"/>
  <c r="J51"/>
  <c r="K50"/>
  <c r="K34"/>
  <c r="J53" i="4"/>
  <c r="K53"/>
  <c r="K10" i="3"/>
  <c r="J38"/>
  <c r="J22"/>
  <c r="K26"/>
  <c r="K53" s="1"/>
  <c r="K42"/>
  <c r="J14"/>
  <c r="J30"/>
  <c r="J46"/>
  <c r="K4"/>
  <c r="J5"/>
  <c r="J9"/>
  <c r="J3"/>
  <c r="D54"/>
  <c r="N53" i="5" l="1"/>
  <c r="P53" s="1"/>
  <c r="Q8" s="1"/>
  <c r="Q9" s="1"/>
  <c r="S9" s="1"/>
  <c r="M54"/>
  <c r="P5" i="4"/>
  <c r="P6" s="1"/>
  <c r="J53" i="3"/>
  <c r="N5" s="1"/>
  <c r="Q5" i="4" s="1"/>
  <c r="O11" i="2"/>
  <c r="O10"/>
  <c r="P54" i="5" l="1"/>
  <c r="K55" i="4"/>
  <c r="N6" i="3"/>
  <c r="K55" s="1"/>
  <c r="D53" i="2"/>
  <c r="P4" l="1"/>
  <c r="J56"/>
  <c r="J57" l="1"/>
  <c r="H53"/>
  <c r="F53"/>
  <c r="E53"/>
  <c r="C53"/>
  <c r="D54" s="1"/>
  <c r="K52"/>
  <c r="K51"/>
  <c r="K50"/>
  <c r="J50"/>
  <c r="J49"/>
  <c r="K48"/>
  <c r="K47"/>
  <c r="J47"/>
  <c r="K46"/>
  <c r="J46"/>
  <c r="J45"/>
  <c r="K44"/>
  <c r="K43"/>
  <c r="J43"/>
  <c r="K42"/>
  <c r="J42"/>
  <c r="J41"/>
  <c r="K40"/>
  <c r="K39"/>
  <c r="J39"/>
  <c r="K38"/>
  <c r="J38"/>
  <c r="J37"/>
  <c r="K36"/>
  <c r="K35"/>
  <c r="J35"/>
  <c r="J34"/>
  <c r="K34"/>
  <c r="J33"/>
  <c r="K32"/>
  <c r="J32"/>
  <c r="K31"/>
  <c r="J31"/>
  <c r="J30"/>
  <c r="K30"/>
  <c r="J29"/>
  <c r="K28"/>
  <c r="J28"/>
  <c r="K27"/>
  <c r="J27"/>
  <c r="J26"/>
  <c r="K26"/>
  <c r="J25"/>
  <c r="K24"/>
  <c r="J24"/>
  <c r="K23"/>
  <c r="J23"/>
  <c r="J22"/>
  <c r="K22"/>
  <c r="J21"/>
  <c r="K20"/>
  <c r="J20"/>
  <c r="K19"/>
  <c r="J19"/>
  <c r="J18"/>
  <c r="K18"/>
  <c r="J17"/>
  <c r="K16"/>
  <c r="J16"/>
  <c r="K15"/>
  <c r="J15"/>
  <c r="J14"/>
  <c r="K14"/>
  <c r="J13"/>
  <c r="K12"/>
  <c r="J12"/>
  <c r="K11"/>
  <c r="J11"/>
  <c r="J10"/>
  <c r="K10"/>
  <c r="J9"/>
  <c r="K8"/>
  <c r="J8"/>
  <c r="K7"/>
  <c r="J7"/>
  <c r="K6"/>
  <c r="J6"/>
  <c r="J5"/>
  <c r="K5"/>
  <c r="J4"/>
  <c r="K4"/>
  <c r="J3"/>
  <c r="K3" l="1"/>
  <c r="K9"/>
  <c r="K13"/>
  <c r="K17"/>
  <c r="K21"/>
  <c r="K25"/>
  <c r="K29"/>
  <c r="K33"/>
  <c r="J36"/>
  <c r="K37"/>
  <c r="J40"/>
  <c r="K41"/>
  <c r="J44"/>
  <c r="K45"/>
  <c r="J48"/>
  <c r="K49"/>
  <c r="J52"/>
  <c r="J51"/>
  <c r="H53" i="1"/>
  <c r="I52"/>
  <c r="K52" s="1"/>
  <c r="I51"/>
  <c r="J51" s="1"/>
  <c r="I50"/>
  <c r="K50" s="1"/>
  <c r="I49"/>
  <c r="K49" s="1"/>
  <c r="I48"/>
  <c r="K48" s="1"/>
  <c r="I47"/>
  <c r="K47" s="1"/>
  <c r="I46"/>
  <c r="K46" s="1"/>
  <c r="I45"/>
  <c r="K45" s="1"/>
  <c r="I44"/>
  <c r="K44" s="1"/>
  <c r="I43"/>
  <c r="J43" s="1"/>
  <c r="I42"/>
  <c r="K42" s="1"/>
  <c r="I41"/>
  <c r="K41" s="1"/>
  <c r="I40"/>
  <c r="K40" s="1"/>
  <c r="I39"/>
  <c r="J39" s="1"/>
  <c r="I38"/>
  <c r="K38" s="1"/>
  <c r="I37"/>
  <c r="K37" s="1"/>
  <c r="I36"/>
  <c r="K36" s="1"/>
  <c r="I35"/>
  <c r="J35" s="1"/>
  <c r="I34"/>
  <c r="K34" s="1"/>
  <c r="I33"/>
  <c r="K33" s="1"/>
  <c r="I32"/>
  <c r="K32" s="1"/>
  <c r="I31"/>
  <c r="K31" s="1"/>
  <c r="I30"/>
  <c r="K30" s="1"/>
  <c r="I29"/>
  <c r="K29" s="1"/>
  <c r="I28"/>
  <c r="K28" s="1"/>
  <c r="I27"/>
  <c r="J27" s="1"/>
  <c r="I26"/>
  <c r="K26" s="1"/>
  <c r="I25"/>
  <c r="K25" s="1"/>
  <c r="I24"/>
  <c r="K24" s="1"/>
  <c r="I23"/>
  <c r="J23" s="1"/>
  <c r="I22"/>
  <c r="K22" s="1"/>
  <c r="I21"/>
  <c r="K21" s="1"/>
  <c r="I20"/>
  <c r="K20" s="1"/>
  <c r="I19"/>
  <c r="J19" s="1"/>
  <c r="I18"/>
  <c r="K18" s="1"/>
  <c r="I17"/>
  <c r="K17" s="1"/>
  <c r="I16"/>
  <c r="K16" s="1"/>
  <c r="I15"/>
  <c r="K15" s="1"/>
  <c r="I14"/>
  <c r="K14" s="1"/>
  <c r="I13"/>
  <c r="K13" s="1"/>
  <c r="I12"/>
  <c r="K12" s="1"/>
  <c r="I11"/>
  <c r="J11" s="1"/>
  <c r="I10"/>
  <c r="K10" s="1"/>
  <c r="I9"/>
  <c r="K9" s="1"/>
  <c r="I8"/>
  <c r="K8" s="1"/>
  <c r="I7"/>
  <c r="J7" s="1"/>
  <c r="I6"/>
  <c r="K6" s="1"/>
  <c r="I5"/>
  <c r="I4"/>
  <c r="K4" s="1"/>
  <c r="I3"/>
  <c r="J3" s="1"/>
  <c r="J57"/>
  <c r="F53"/>
  <c r="E53"/>
  <c r="C53"/>
  <c r="E54" s="1"/>
  <c r="J53" i="2" l="1"/>
  <c r="K53"/>
  <c r="N5" s="1"/>
  <c r="O5" i="3" s="1"/>
  <c r="P5" s="1"/>
  <c r="K19" i="1"/>
  <c r="K35"/>
  <c r="K51"/>
  <c r="K3"/>
  <c r="J5"/>
  <c r="J13"/>
  <c r="J25"/>
  <c r="J33"/>
  <c r="J37"/>
  <c r="J45"/>
  <c r="J49"/>
  <c r="K7"/>
  <c r="K23"/>
  <c r="K39"/>
  <c r="J6"/>
  <c r="J10"/>
  <c r="J14"/>
  <c r="J18"/>
  <c r="J22"/>
  <c r="J26"/>
  <c r="J30"/>
  <c r="J34"/>
  <c r="J38"/>
  <c r="J42"/>
  <c r="J46"/>
  <c r="J50"/>
  <c r="J9"/>
  <c r="J17"/>
  <c r="J21"/>
  <c r="J29"/>
  <c r="J41"/>
  <c r="K11"/>
  <c r="K27"/>
  <c r="K43"/>
  <c r="J15"/>
  <c r="J31"/>
  <c r="J47"/>
  <c r="J4"/>
  <c r="J8"/>
  <c r="J12"/>
  <c r="J16"/>
  <c r="J20"/>
  <c r="J24"/>
  <c r="J28"/>
  <c r="J32"/>
  <c r="J36"/>
  <c r="J40"/>
  <c r="J44"/>
  <c r="J48"/>
  <c r="J52"/>
  <c r="K5"/>
  <c r="N6" i="2" l="1"/>
  <c r="P5"/>
  <c r="K55"/>
  <c r="P6"/>
  <c r="K53" i="1"/>
  <c r="J53"/>
  <c r="K56" i="4" l="1"/>
  <c r="K57" s="1"/>
  <c r="K56" i="3"/>
  <c r="K57" s="1"/>
  <c r="P4" i="1"/>
  <c r="P6" s="1"/>
  <c r="K56" i="2" s="1"/>
  <c r="K57" s="1"/>
  <c r="Q6" i="4"/>
  <c r="R6" s="1"/>
  <c r="O6" i="3"/>
  <c r="P6" s="1"/>
  <c r="N10" i="2"/>
  <c r="K55" i="1" l="1"/>
  <c r="K57" s="1"/>
</calcChain>
</file>

<file path=xl/sharedStrings.xml><?xml version="1.0" encoding="utf-8"?>
<sst xmlns="http://schemas.openxmlformats.org/spreadsheetml/2006/main" count="377" uniqueCount="111">
  <si>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</si>
  <si>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</si>
  <si>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</si>
  <si>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</si>
  <si>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</si>
  <si>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</si>
  <si>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</si>
  <si>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</si>
  <si>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</si>
  <si>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</si>
  <si>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</si>
  <si>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</si>
  <si>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</si>
  <si>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</si>
  <si>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</si>
  <si>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</si>
  <si>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</si>
  <si>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</si>
  <si>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</si>
  <si>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</si>
  <si>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</si>
  <si>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</si>
  <si>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</si>
  <si>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</si>
  <si>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</si>
  <si>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</si>
  <si>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</si>
  <si>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</si>
  <si>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</si>
  <si>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</si>
  <si>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</si>
  <si>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</si>
  <si>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</si>
  <si>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</si>
  <si>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</si>
  <si>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</si>
  <si>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</si>
  <si>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</si>
  <si>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</si>
  <si>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</si>
  <si>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</si>
  <si>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</si>
  <si>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</si>
  <si>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</si>
  <si>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</si>
  <si>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</si>
  <si>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</si>
  <si>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</si>
  <si>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</si>
  <si>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</si>
  <si>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</si>
  <si>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</si>
  <si>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</si>
  <si>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</si>
  <si>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</si>
  <si>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</si>
  <si>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</si>
  <si>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</si>
  <si>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</si>
  <si>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</si>
  <si>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</si>
  <si>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</si>
  <si>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</si>
  <si>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</si>
  <si>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</si>
  <si>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</si>
  <si>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</si>
  <si>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</si>
  <si>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</si>
  <si>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</si>
  <si>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</si>
  <si>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</si>
  <si>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</si>
  <si>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</si>
  <si>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</si>
  <si>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</si>
  <si>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</si>
  <si>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</si>
  <si>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</si>
  <si>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</si>
  <si>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</si>
  <si>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</si>
  <si>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</si>
  <si>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</si>
  <si>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</si>
  <si>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</si>
  <si>
    <t>Britannia Industries Ltd.</t>
  </si>
  <si>
    <t>PAT for 3 months ended 
31 March 2018</t>
  </si>
  <si>
    <t>PAT for 3 months ended 
31 March 2019</t>
  </si>
  <si>
    <t>PAT for 12 months ended 31 March 2019</t>
  </si>
  <si>
    <t>Market Capitalisation, 30 May 2019</t>
  </si>
  <si>
    <t>Market Capitalisation, 30 April 2019</t>
  </si>
  <si>
    <r>
      <t xml:space="preserve">Free Float Market Cap 30 April 2019 
</t>
    </r>
    <r>
      <rPr>
        <b/>
        <sz val="8"/>
        <color theme="1"/>
        <rFont val="Cambria"/>
        <family val="1"/>
      </rPr>
      <t>(Niftyindices.com)</t>
    </r>
  </si>
  <si>
    <t>Free Float Market Capitalisation, 30 May 2019</t>
  </si>
  <si>
    <t>3. Market Cap based on average of closing prices at NSE sourced from Prowess</t>
  </si>
  <si>
    <t>5. ONGC has not provided Consolidated figures for the quarter and to that extent the Nifty PAT is understated, but not by much</t>
  </si>
  <si>
    <t>4. Since firms have to compulsorily give Consolidated results from FY 20, including previous years figures, there are some changes to that effect</t>
  </si>
  <si>
    <t>PAT for 3 months ended 
30 June 2019</t>
  </si>
  <si>
    <t>PAT for 3 months ended 
30 June 2018</t>
  </si>
  <si>
    <t>PAT for 12 months ended 30 June 2019</t>
  </si>
  <si>
    <t>Market Capitalisation, 14 August 2019</t>
  </si>
  <si>
    <t>Free Float Market Capitalisation, 14 August 2019</t>
  </si>
  <si>
    <t>Nestle India Ltd.</t>
  </si>
  <si>
    <t>PAT for 3 months ended 
30 Sept 2018</t>
  </si>
  <si>
    <t>PAT for 3 months ended 
30 Sept. 2019</t>
  </si>
  <si>
    <t>PAT for 12 months ended 30 Sept. 2019</t>
  </si>
  <si>
    <t>Market Capitalisation, 14 November 2019</t>
  </si>
  <si>
    <t>Free Float Market Capitalisation, 14 November 2019</t>
  </si>
  <si>
    <t>Nifty_Weigtage</t>
  </si>
  <si>
    <t>Wieghted_PAT</t>
  </si>
  <si>
    <t>Wieghted_MCAP</t>
  </si>
</sst>
</file>

<file path=xl/styles.xml><?xml version="1.0" encoding="utf-8"?>
<styleSheet xmlns="http://schemas.openxmlformats.org/spreadsheetml/2006/main">
  <numFmts count="11">
    <numFmt numFmtId="43" formatCode="_ * #,##0.00_ ;_ * \-#,##0.00_ ;_ * &quot;-&quot;??_ ;_ @_ "/>
    <numFmt numFmtId="164" formatCode="_(* #,##0.00_);_(* \(#,##0.00\);_(* &quot;-&quot;??_);_(@_)"/>
    <numFmt numFmtId="165" formatCode="_(* #,##0_);_(* \(#,##0\);_(* &quot;-&quot;??_);_(@_)"/>
    <numFmt numFmtId="166" formatCode="#,##0.00_ ;[Red]\-#,##0.00\ "/>
    <numFmt numFmtId="167" formatCode="0.0%"/>
    <numFmt numFmtId="168" formatCode="[$-409]d\-mmm\-yy;@"/>
    <numFmt numFmtId="169" formatCode="#,##0.0000_ ;[Red]\-#,##0.0000\ "/>
    <numFmt numFmtId="170" formatCode="0.0000000%"/>
    <numFmt numFmtId="171" formatCode="_(* #,##0.0000_);_(* \(#,##0.0000\);_(* &quot;-&quot;??_);_(@_)"/>
    <numFmt numFmtId="172" formatCode="0.000%"/>
    <numFmt numFmtId="173" formatCode="#,##0.00000"/>
  </numFmts>
  <fonts count="9">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5" fontId="0" fillId="0" borderId="2" xfId="1" applyNumberFormat="1" applyFont="1" applyBorder="1"/>
    <xf numFmtId="166"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5" fontId="0" fillId="0" borderId="3" xfId="1" applyNumberFormat="1" applyFont="1" applyBorder="1"/>
    <xf numFmtId="166" fontId="0" fillId="0" borderId="3" xfId="1" applyNumberFormat="1" applyFont="1" applyFill="1" applyBorder="1" applyAlignment="1">
      <alignment horizontal="right"/>
    </xf>
    <xf numFmtId="166"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5" fontId="0" fillId="0" borderId="4" xfId="1" applyNumberFormat="1" applyFont="1" applyBorder="1"/>
    <xf numFmtId="166" fontId="0" fillId="0" borderId="4" xfId="1" applyNumberFormat="1" applyFont="1" applyFill="1" applyBorder="1" applyAlignment="1">
      <alignment horizontal="right"/>
    </xf>
    <xf numFmtId="165" fontId="4" fillId="0" borderId="0" xfId="1" applyNumberFormat="1" applyFont="1" applyAlignment="1">
      <alignment horizontal="center"/>
    </xf>
    <xf numFmtId="165"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7"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8" fontId="0" fillId="0" borderId="0" xfId="0" applyNumberFormat="1"/>
    <xf numFmtId="164"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9" fontId="0" fillId="0" borderId="2" xfId="1" applyNumberFormat="1" applyFont="1" applyFill="1" applyBorder="1" applyAlignment="1">
      <alignment horizontal="right"/>
    </xf>
    <xf numFmtId="169" fontId="0" fillId="0" borderId="3" xfId="1" applyNumberFormat="1" applyFont="1" applyFill="1" applyBorder="1" applyAlignment="1">
      <alignment horizontal="right"/>
    </xf>
    <xf numFmtId="169"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164"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70"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wrapText="1"/>
    </xf>
    <xf numFmtId="171" fontId="0" fillId="0" borderId="4" xfId="1" applyNumberFormat="1" applyFont="1" applyBorder="1"/>
    <xf numFmtId="0" fontId="0" fillId="0" borderId="0" xfId="0" applyAlignment="1">
      <alignment horizontal="left" vertical="top" wrapText="1"/>
    </xf>
    <xf numFmtId="0" fontId="4" fillId="0" borderId="0" xfId="0" applyFont="1" applyBorder="1"/>
    <xf numFmtId="15" fontId="4" fillId="0" borderId="0" xfId="0" applyNumberFormat="1" applyFont="1" applyBorder="1" applyAlignment="1">
      <alignment horizontal="center"/>
    </xf>
    <xf numFmtId="0" fontId="4" fillId="0" borderId="0" xfId="0" quotePrefix="1" applyFont="1" applyBorder="1" applyAlignment="1">
      <alignment horizontal="center"/>
    </xf>
    <xf numFmtId="0" fontId="4" fillId="0" borderId="0" xfId="0" applyFont="1" applyBorder="1" applyAlignment="1">
      <alignment horizontal="right"/>
    </xf>
    <xf numFmtId="164" fontId="8" fillId="0" borderId="0" xfId="1" applyFont="1" applyFill="1" applyBorder="1" applyAlignment="1">
      <alignment horizontal="center" vertical="center"/>
    </xf>
    <xf numFmtId="10" fontId="8" fillId="0" borderId="0" xfId="2" applyNumberFormat="1" applyFont="1" applyFill="1" applyBorder="1" applyAlignment="1">
      <alignment horizontal="center" vertical="center"/>
    </xf>
    <xf numFmtId="2" fontId="8" fillId="0" borderId="0" xfId="1" applyNumberFormat="1" applyFont="1" applyFill="1" applyBorder="1" applyAlignment="1">
      <alignment horizontal="center" vertical="center"/>
    </xf>
    <xf numFmtId="43" fontId="0" fillId="0" borderId="0" xfId="0" applyNumberFormat="1"/>
    <xf numFmtId="172" fontId="0" fillId="0" borderId="0" xfId="2" applyNumberFormat="1" applyFont="1"/>
    <xf numFmtId="4" fontId="0" fillId="0" borderId="0" xfId="2" applyNumberFormat="1" applyFont="1"/>
    <xf numFmtId="43" fontId="4" fillId="0" borderId="0" xfId="0" applyNumberFormat="1" applyFont="1" applyBorder="1" applyAlignment="1">
      <alignment horizontal="center"/>
    </xf>
    <xf numFmtId="43" fontId="4" fillId="0" borderId="0" xfId="0" applyNumberFormat="1" applyFont="1"/>
    <xf numFmtId="173" fontId="0" fillId="0" borderId="0" xfId="2" applyNumberFormat="1" applyFont="1"/>
    <xf numFmtId="173" fontId="0" fillId="0" borderId="0" xfId="0" applyNumberFormat="1"/>
    <xf numFmtId="0" fontId="0" fillId="0" borderId="0" xfId="0" applyAlignment="1">
      <alignment horizontal="left" vertical="top" wrapText="1"/>
    </xf>
    <xf numFmtId="0" fontId="4" fillId="3"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Q66"/>
  <sheetViews>
    <sheetView topLeftCell="A25" zoomScale="90" zoomScaleNormal="90" workbookViewId="0">
      <selection activeCell="B63" sqref="B63:J63"/>
    </sheetView>
  </sheetViews>
  <sheetFormatPr defaultRowHeight="12.45"/>
  <cols>
    <col min="1" max="1" width="2.125" customWidth="1"/>
    <col min="2" max="2" width="36.5" customWidth="1"/>
    <col min="3" max="3" width="12.5" customWidth="1"/>
    <col min="4" max="4" width="13" customWidth="1"/>
    <col min="5" max="5" width="12.5" customWidth="1"/>
    <col min="6" max="6" width="13.5" customWidth="1"/>
    <col min="7" max="8" width="13.125" hidden="1" customWidth="1"/>
    <col min="9" max="9" width="10" bestFit="1" customWidth="1"/>
    <col min="10" max="10" width="14.125" customWidth="1"/>
    <col min="11" max="11" width="11.5" customWidth="1"/>
    <col min="16" max="16" width="10.875" bestFit="1" customWidth="1"/>
  </cols>
  <sheetData>
    <row r="1" spans="2:17">
      <c r="C1" s="3"/>
      <c r="D1" s="3" t="s">
        <v>2</v>
      </c>
      <c r="E1" s="3"/>
      <c r="F1" s="3"/>
      <c r="G1" s="3"/>
      <c r="H1" s="3"/>
      <c r="I1" s="3"/>
      <c r="J1" s="3"/>
      <c r="K1" s="3"/>
    </row>
    <row r="2" spans="2:17" ht="62.85" thickBot="1">
      <c r="B2" s="33" t="s">
        <v>3</v>
      </c>
      <c r="C2" s="33" t="s">
        <v>4</v>
      </c>
      <c r="D2" s="33" t="s">
        <v>5</v>
      </c>
      <c r="E2" s="33" t="s">
        <v>6</v>
      </c>
      <c r="F2" s="33" t="s">
        <v>7</v>
      </c>
      <c r="G2" s="33" t="s">
        <v>68</v>
      </c>
      <c r="H2" s="33" t="s">
        <v>69</v>
      </c>
      <c r="I2" s="33" t="s">
        <v>72</v>
      </c>
      <c r="J2" s="33" t="s">
        <v>71</v>
      </c>
      <c r="K2" s="33" t="s">
        <v>70</v>
      </c>
    </row>
    <row r="3" spans="2:17" ht="13.1" thickTop="1">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5.05">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5.05">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3.1" thickBot="1">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c r="C54" s="20"/>
      <c r="D54" s="20" t="s">
        <v>58</v>
      </c>
      <c r="E54" s="21">
        <f>D53/C53-1</f>
        <v>5.0673605757571627E-2</v>
      </c>
      <c r="F54" s="20"/>
      <c r="G54" s="20"/>
      <c r="H54" s="20"/>
      <c r="J54" s="22" t="s">
        <v>59</v>
      </c>
      <c r="K54" s="23" t="s">
        <v>73</v>
      </c>
    </row>
    <row r="55" spans="2:11">
      <c r="D55" s="20"/>
      <c r="E55" s="21"/>
      <c r="I55" s="24">
        <v>43418</v>
      </c>
      <c r="J55" s="25">
        <v>10576.3</v>
      </c>
      <c r="K55" s="25">
        <f>P6</f>
        <v>473.28788210035952</v>
      </c>
    </row>
    <row r="56" spans="2:11">
      <c r="B56" s="26" t="s">
        <v>60</v>
      </c>
      <c r="I56" s="24">
        <v>43326</v>
      </c>
      <c r="J56" s="25">
        <v>11435.1</v>
      </c>
      <c r="K56" s="25">
        <v>462.57859461217464</v>
      </c>
    </row>
    <row r="57" spans="2:11">
      <c r="B57" t="s">
        <v>61</v>
      </c>
      <c r="J57" s="27">
        <f>J55/J56-1</f>
        <v>-7.510209792655953E-2</v>
      </c>
      <c r="K57" s="27">
        <f>K55/K56-1</f>
        <v>2.3151281993849082E-2</v>
      </c>
    </row>
    <row r="58" spans="2:11">
      <c r="B58" t="s">
        <v>62</v>
      </c>
      <c r="K58" s="24"/>
    </row>
    <row r="59" spans="2:11">
      <c r="B59" t="s">
        <v>63</v>
      </c>
      <c r="K59" s="28"/>
    </row>
    <row r="60" spans="2:11">
      <c r="B60" t="s">
        <v>64</v>
      </c>
      <c r="K60" s="28"/>
    </row>
    <row r="61" spans="2:11">
      <c r="B61" s="61" t="s">
        <v>65</v>
      </c>
      <c r="C61" s="61"/>
      <c r="D61" s="61"/>
      <c r="E61" s="61"/>
      <c r="F61" s="61"/>
      <c r="G61" s="61"/>
      <c r="H61" s="61"/>
      <c r="I61" s="61"/>
      <c r="J61" s="61"/>
      <c r="K61" s="29"/>
    </row>
    <row r="62" spans="2:11">
      <c r="B62" s="61" t="s">
        <v>66</v>
      </c>
      <c r="C62" s="61"/>
      <c r="D62" s="61"/>
      <c r="E62" s="61"/>
      <c r="F62" s="61"/>
      <c r="G62" s="61"/>
      <c r="H62" s="61"/>
      <c r="I62" s="61"/>
      <c r="J62" s="61"/>
      <c r="K62" s="29"/>
    </row>
    <row r="63" spans="2:11" ht="38.299999999999997" customHeight="1">
      <c r="B63" s="61" t="s">
        <v>67</v>
      </c>
      <c r="C63" s="61"/>
      <c r="D63" s="61"/>
      <c r="E63" s="61"/>
      <c r="F63" s="61"/>
      <c r="G63" s="61"/>
      <c r="H63" s="61"/>
      <c r="I63" s="61"/>
      <c r="J63" s="61"/>
    </row>
    <row r="64" spans="2:11" ht="39.799999999999997" customHeight="1"/>
    <row r="65" ht="27" customHeight="1"/>
    <row r="66" ht="40.6" customHeight="1"/>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B1:Q65"/>
  <sheetViews>
    <sheetView zoomScale="98" zoomScaleNormal="98" workbookViewId="0">
      <selection sqref="A1:XFD1048576"/>
    </sheetView>
  </sheetViews>
  <sheetFormatPr defaultRowHeight="12.45"/>
  <cols>
    <col min="1" max="1" width="2.125" customWidth="1"/>
    <col min="2" max="2" width="36.5" customWidth="1"/>
    <col min="3" max="3" width="12.5" customWidth="1"/>
    <col min="4" max="4" width="13" customWidth="1"/>
    <col min="5" max="5" width="12.5" customWidth="1"/>
    <col min="6" max="6" width="13.5" customWidth="1"/>
    <col min="7" max="8" width="13.125" customWidth="1"/>
    <col min="9" max="9" width="10" bestFit="1" customWidth="1"/>
    <col min="10" max="10" width="14.125" customWidth="1"/>
    <col min="11" max="11" width="11.5" customWidth="1"/>
    <col min="12" max="12" width="1.125" customWidth="1"/>
    <col min="13" max="13" width="14.5" customWidth="1"/>
    <col min="14" max="14" width="12.5" customWidth="1"/>
    <col min="15" max="15" width="11.25" bestFit="1" customWidth="1"/>
    <col min="16" max="16" width="9.5" bestFit="1" customWidth="1"/>
  </cols>
  <sheetData>
    <row r="1" spans="2:17">
      <c r="C1" s="3"/>
      <c r="D1" s="3" t="s">
        <v>2</v>
      </c>
      <c r="E1" s="3"/>
      <c r="F1" s="3"/>
      <c r="G1" s="3"/>
      <c r="H1" s="3"/>
      <c r="I1" s="3"/>
      <c r="J1" s="3"/>
      <c r="K1" s="3"/>
    </row>
    <row r="2" spans="2:17" ht="62.85" thickBot="1">
      <c r="B2" s="33" t="s">
        <v>3</v>
      </c>
      <c r="C2" s="33" t="s">
        <v>76</v>
      </c>
      <c r="D2" s="33" t="s">
        <v>75</v>
      </c>
      <c r="E2" s="33" t="s">
        <v>77</v>
      </c>
      <c r="F2" s="33" t="s">
        <v>78</v>
      </c>
      <c r="G2" s="33" t="s">
        <v>81</v>
      </c>
      <c r="H2" s="33" t="s">
        <v>69</v>
      </c>
      <c r="I2" s="33" t="s">
        <v>72</v>
      </c>
      <c r="J2" s="33" t="s">
        <v>79</v>
      </c>
      <c r="K2" s="33" t="s">
        <v>70</v>
      </c>
    </row>
    <row r="3" spans="2:17" ht="13.1" thickTop="1">
      <c r="B3" s="4" t="s">
        <v>8</v>
      </c>
      <c r="C3" s="5">
        <v>9940.7000000000007</v>
      </c>
      <c r="D3" s="5">
        <v>14086</v>
      </c>
      <c r="E3" s="5">
        <v>36316.1</v>
      </c>
      <c r="F3" s="6">
        <v>722969.26</v>
      </c>
      <c r="G3" s="6">
        <v>702570.38</v>
      </c>
      <c r="H3" s="6">
        <v>250922.7</v>
      </c>
      <c r="I3" s="30">
        <v>0.37930000000000003</v>
      </c>
      <c r="J3" s="6">
        <f>I3*F3</f>
        <v>274222.24031800003</v>
      </c>
      <c r="K3" s="7">
        <f t="shared" ref="K3:K52" si="0">ROUND(I3*E3,4)</f>
        <v>13774.6967</v>
      </c>
      <c r="M3" s="22"/>
      <c r="N3" s="41">
        <v>43510</v>
      </c>
      <c r="O3" s="41">
        <v>43145</v>
      </c>
      <c r="P3" s="42" t="s">
        <v>85</v>
      </c>
    </row>
    <row r="4" spans="2:17">
      <c r="B4" s="8" t="s">
        <v>9</v>
      </c>
      <c r="C4" s="9">
        <v>5546.4</v>
      </c>
      <c r="D4" s="9">
        <v>6356</v>
      </c>
      <c r="E4" s="9">
        <v>21673.699999999997</v>
      </c>
      <c r="F4" s="10">
        <v>1342229.45</v>
      </c>
      <c r="G4" s="10">
        <v>1354986.78</v>
      </c>
      <c r="H4" s="10">
        <v>554692.6</v>
      </c>
      <c r="I4" s="31">
        <v>0.47</v>
      </c>
      <c r="J4" s="10">
        <f t="shared" ref="J4:J52" si="1">I4*F4</f>
        <v>630847.84149999998</v>
      </c>
      <c r="K4" s="11">
        <f t="shared" si="0"/>
        <v>10186.638999999999</v>
      </c>
      <c r="M4" s="39" t="s">
        <v>83</v>
      </c>
      <c r="N4" s="37">
        <v>10746.05</v>
      </c>
      <c r="O4" s="37">
        <v>10500.9</v>
      </c>
      <c r="P4" s="38">
        <f>ROUND(N4/O4-1,3)</f>
        <v>2.3E-2</v>
      </c>
    </row>
    <row r="5" spans="2:17">
      <c r="B5" s="8" t="s">
        <v>10</v>
      </c>
      <c r="C5" s="9">
        <v>7264.4</v>
      </c>
      <c r="D5" s="9">
        <v>16808.5</v>
      </c>
      <c r="E5" s="9">
        <v>9828.0999999999985</v>
      </c>
      <c r="F5" s="10">
        <v>1786125.29</v>
      </c>
      <c r="G5" s="10">
        <v>1857719.18</v>
      </c>
      <c r="H5" s="10">
        <v>1032304</v>
      </c>
      <c r="I5" s="31">
        <v>0.68979999999999997</v>
      </c>
      <c r="J5" s="10">
        <f t="shared" si="1"/>
        <v>1232069.2250419999</v>
      </c>
      <c r="K5" s="11">
        <f t="shared" si="0"/>
        <v>6779.4233999999997</v>
      </c>
      <c r="M5" s="39" t="s">
        <v>82</v>
      </c>
      <c r="N5" s="35">
        <f>J53/K53</f>
        <v>24.833462707949497</v>
      </c>
      <c r="O5" s="35">
        <v>22.16</v>
      </c>
      <c r="P5" s="38">
        <f>ROUND(N5/O5-1,3)</f>
        <v>0.121</v>
      </c>
    </row>
    <row r="6" spans="2:17">
      <c r="B6" s="8" t="s">
        <v>11</v>
      </c>
      <c r="C6" s="9">
        <v>10131.6</v>
      </c>
      <c r="D6" s="9">
        <v>12207.7</v>
      </c>
      <c r="E6" s="9">
        <v>46945.899999999994</v>
      </c>
      <c r="F6" s="10">
        <v>816253.72</v>
      </c>
      <c r="G6" s="10">
        <v>739028.9</v>
      </c>
      <c r="H6" s="10">
        <v>352749.7</v>
      </c>
      <c r="I6" s="31">
        <v>0.47010000000000002</v>
      </c>
      <c r="J6" s="10">
        <f t="shared" si="1"/>
        <v>383720.87377200002</v>
      </c>
      <c r="K6" s="11">
        <f t="shared" si="0"/>
        <v>22069.267599999999</v>
      </c>
      <c r="M6" s="39" t="s">
        <v>84</v>
      </c>
      <c r="N6" s="35">
        <f>J55/N5</f>
        <v>432.72459126531948</v>
      </c>
      <c r="O6" s="35">
        <v>467.62275268298566</v>
      </c>
      <c r="P6" s="38">
        <f>ROUND(N6/O6-1,4)</f>
        <v>-7.46E-2</v>
      </c>
    </row>
    <row r="7" spans="2:17">
      <c r="B7" s="8" t="s">
        <v>12</v>
      </c>
      <c r="C7" s="9">
        <v>6900.3</v>
      </c>
      <c r="D7" s="9">
        <v>10595.6</v>
      </c>
      <c r="E7" s="9">
        <v>35664.400000000001</v>
      </c>
      <c r="F7" s="10">
        <v>1507442.7</v>
      </c>
      <c r="G7" s="10">
        <v>1486881.47</v>
      </c>
      <c r="H7" s="10">
        <v>564585.80000000005</v>
      </c>
      <c r="I7" s="31">
        <v>0.41039999999999999</v>
      </c>
      <c r="J7" s="10">
        <f t="shared" si="1"/>
        <v>618654.48407999997</v>
      </c>
      <c r="K7" s="11">
        <f t="shared" si="0"/>
        <v>14636.6698</v>
      </c>
    </row>
    <row r="8" spans="2:17">
      <c r="B8" s="8" t="s">
        <v>13</v>
      </c>
      <c r="C8" s="9">
        <v>7305</v>
      </c>
      <c r="D8" s="9">
        <v>8505.2000000000007</v>
      </c>
      <c r="E8" s="9">
        <v>30173.3</v>
      </c>
      <c r="F8" s="10">
        <v>960422.24</v>
      </c>
      <c r="G8" s="10">
        <v>969540.73</v>
      </c>
      <c r="H8" s="10">
        <v>326826.40000000002</v>
      </c>
      <c r="I8" s="31">
        <v>0.38</v>
      </c>
      <c r="J8" s="10">
        <f t="shared" si="1"/>
        <v>364960.45120000001</v>
      </c>
      <c r="K8" s="11">
        <f t="shared" si="0"/>
        <v>11465.853999999999</v>
      </c>
      <c r="Q8" s="36"/>
    </row>
    <row r="9" spans="2:17">
      <c r="B9" s="8" t="s">
        <v>14</v>
      </c>
      <c r="C9" s="9">
        <v>21437.4</v>
      </c>
      <c r="D9" s="9">
        <v>4951.3999999999996</v>
      </c>
      <c r="E9" s="9">
        <v>66807.5</v>
      </c>
      <c r="F9" s="10">
        <v>684128.08</v>
      </c>
      <c r="G9" s="10">
        <v>750344.52</v>
      </c>
      <c r="H9" s="10">
        <v>214834.1</v>
      </c>
      <c r="I9" s="31">
        <v>0.3695</v>
      </c>
      <c r="J9" s="10">
        <f t="shared" si="1"/>
        <v>252785.32555999997</v>
      </c>
      <c r="K9" s="11">
        <f t="shared" si="0"/>
        <v>24685.371299999999</v>
      </c>
      <c r="N9">
        <v>11623.9</v>
      </c>
      <c r="O9">
        <v>10113.700000000001</v>
      </c>
      <c r="P9" s="40"/>
    </row>
    <row r="10" spans="2:17">
      <c r="B10" s="8" t="s">
        <v>15</v>
      </c>
      <c r="C10" s="9">
        <v>3058</v>
      </c>
      <c r="D10" s="9">
        <v>862</v>
      </c>
      <c r="E10" s="9">
        <v>3852</v>
      </c>
      <c r="F10" s="10">
        <v>1202917.6299999999</v>
      </c>
      <c r="G10" s="10">
        <v>1226302.42</v>
      </c>
      <c r="H10" s="10">
        <v>385651.20000000001</v>
      </c>
      <c r="I10" s="31">
        <v>0.3296</v>
      </c>
      <c r="J10" s="10">
        <f t="shared" si="1"/>
        <v>396481.65084799996</v>
      </c>
      <c r="K10" s="11">
        <f t="shared" si="0"/>
        <v>1269.6192000000001</v>
      </c>
      <c r="N10">
        <f>N9/N6</f>
        <v>26.862120236825081</v>
      </c>
      <c r="O10">
        <f>O9/O6</f>
        <v>21.627903993064162</v>
      </c>
    </row>
    <row r="11" spans="2:17">
      <c r="B11" s="8" t="s">
        <v>16</v>
      </c>
      <c r="C11" s="9">
        <v>5854</v>
      </c>
      <c r="D11" s="9">
        <v>6484</v>
      </c>
      <c r="E11" s="9">
        <v>24922</v>
      </c>
      <c r="F11" s="10">
        <v>549842.29</v>
      </c>
      <c r="G11" s="10">
        <v>541195.37</v>
      </c>
      <c r="H11" s="10">
        <v>229083.2</v>
      </c>
      <c r="I11" s="31">
        <v>0.45939999999999998</v>
      </c>
      <c r="J11" s="10">
        <f t="shared" si="1"/>
        <v>252597.548026</v>
      </c>
      <c r="K11" s="11">
        <f t="shared" si="0"/>
        <v>11449.166800000001</v>
      </c>
      <c r="O11">
        <f>N9/O9</f>
        <v>1.1493222065119588</v>
      </c>
    </row>
    <row r="12" spans="2:17">
      <c r="B12" s="8" t="s">
        <v>17</v>
      </c>
      <c r="C12" s="9">
        <v>4005.1</v>
      </c>
      <c r="D12" s="9">
        <v>3322</v>
      </c>
      <c r="E12" s="9">
        <v>13391.1</v>
      </c>
      <c r="F12" s="10">
        <v>437371.24</v>
      </c>
      <c r="G12" s="10">
        <v>416362.76</v>
      </c>
      <c r="H12" s="10">
        <v>319210.09999999998</v>
      </c>
      <c r="I12" s="31">
        <v>0.63039999999999996</v>
      </c>
      <c r="J12" s="10">
        <f t="shared" si="1"/>
        <v>275718.82969599997</v>
      </c>
      <c r="K12" s="11">
        <f t="shared" si="0"/>
        <v>8441.7494000000006</v>
      </c>
    </row>
    <row r="13" spans="2:17">
      <c r="B13" s="8" t="s">
        <v>18</v>
      </c>
      <c r="C13" s="9">
        <v>30425.7</v>
      </c>
      <c r="D13" s="9">
        <v>45667.1</v>
      </c>
      <c r="E13" s="9">
        <v>127171.9</v>
      </c>
      <c r="F13" s="10">
        <v>1347628.53</v>
      </c>
      <c r="G13" s="10">
        <v>1396046.32</v>
      </c>
      <c r="H13" s="10">
        <v>363462.39999999997</v>
      </c>
      <c r="I13" s="31">
        <v>0.2697</v>
      </c>
      <c r="J13" s="10">
        <f t="shared" si="1"/>
        <v>363455.41454099998</v>
      </c>
      <c r="K13" s="11">
        <f t="shared" si="0"/>
        <v>34298.261400000003</v>
      </c>
    </row>
    <row r="14" spans="2:17">
      <c r="B14" s="8" t="s">
        <v>19</v>
      </c>
      <c r="C14" s="9">
        <v>3027</v>
      </c>
      <c r="D14" s="9">
        <v>5003</v>
      </c>
      <c r="E14" s="9">
        <v>17668</v>
      </c>
      <c r="F14" s="10">
        <v>443096.04</v>
      </c>
      <c r="G14" s="10">
        <v>452063.33</v>
      </c>
      <c r="H14" s="10">
        <v>308149.5</v>
      </c>
      <c r="I14" s="31">
        <v>0.72950000000000004</v>
      </c>
      <c r="J14" s="10">
        <f t="shared" si="1"/>
        <v>323238.56118000002</v>
      </c>
      <c r="K14" s="11">
        <f t="shared" si="0"/>
        <v>12888.806</v>
      </c>
    </row>
    <row r="15" spans="2:17">
      <c r="B15" s="8" t="s">
        <v>20</v>
      </c>
      <c r="C15" s="9">
        <v>5205</v>
      </c>
      <c r="D15" s="9">
        <v>5329.5</v>
      </c>
      <c r="E15" s="9">
        <v>21194.2</v>
      </c>
      <c r="F15" s="10">
        <v>546213.42000000004</v>
      </c>
      <c r="G15" s="10">
        <v>518349.81</v>
      </c>
      <c r="H15" s="10">
        <v>298098.7</v>
      </c>
      <c r="I15" s="31">
        <v>0.51</v>
      </c>
      <c r="J15" s="10">
        <f t="shared" si="1"/>
        <v>278568.84420000005</v>
      </c>
      <c r="K15" s="11">
        <f t="shared" si="0"/>
        <v>10809.041999999999</v>
      </c>
    </row>
    <row r="16" spans="2:17">
      <c r="B16" s="8" t="s">
        <v>21</v>
      </c>
      <c r="C16" s="9">
        <v>12622.2</v>
      </c>
      <c r="D16" s="9">
        <v>16812.3</v>
      </c>
      <c r="E16" s="9">
        <v>59243.600000000006</v>
      </c>
      <c r="F16" s="10">
        <v>694110.83</v>
      </c>
      <c r="G16" s="10">
        <v>748514.42</v>
      </c>
      <c r="H16" s="10">
        <v>337584.10000000003</v>
      </c>
      <c r="I16" s="31">
        <v>0.40029999999999999</v>
      </c>
      <c r="J16" s="10">
        <f t="shared" si="1"/>
        <v>277852.56524899998</v>
      </c>
      <c r="K16" s="11">
        <f t="shared" si="0"/>
        <v>23715.213100000001</v>
      </c>
    </row>
    <row r="17" spans="2:11">
      <c r="B17" s="8" t="s">
        <v>22</v>
      </c>
      <c r="C17" s="9">
        <v>5431.8</v>
      </c>
      <c r="D17" s="9">
        <v>9579.2000000000007</v>
      </c>
      <c r="E17" s="9">
        <v>13480.4</v>
      </c>
      <c r="F17" s="10">
        <v>473026.94</v>
      </c>
      <c r="G17" s="10">
        <v>474473.66</v>
      </c>
      <c r="H17" s="10">
        <v>328881.09999999998</v>
      </c>
      <c r="I17" s="31">
        <v>0.59960000000000002</v>
      </c>
      <c r="J17" s="10">
        <f t="shared" si="1"/>
        <v>283626.953224</v>
      </c>
      <c r="K17" s="11">
        <f t="shared" si="0"/>
        <v>8082.8477999999996</v>
      </c>
    </row>
    <row r="18" spans="2:11">
      <c r="B18" s="8" t="s">
        <v>23</v>
      </c>
      <c r="C18" s="9">
        <v>20750</v>
      </c>
      <c r="D18" s="9">
        <v>26050</v>
      </c>
      <c r="E18" s="9">
        <v>97980</v>
      </c>
      <c r="F18" s="10">
        <v>1439400.08</v>
      </c>
      <c r="G18" s="10">
        <v>1363313.83</v>
      </c>
      <c r="H18" s="10">
        <v>587978.30000000005</v>
      </c>
      <c r="I18" s="31">
        <v>0.41070000000000001</v>
      </c>
      <c r="J18" s="10">
        <f t="shared" si="1"/>
        <v>591161.61285600008</v>
      </c>
      <c r="K18" s="11">
        <f t="shared" si="0"/>
        <v>40240.385999999999</v>
      </c>
    </row>
    <row r="19" spans="2:11">
      <c r="B19" s="8" t="s">
        <v>24</v>
      </c>
      <c r="C19" s="9">
        <v>46426</v>
      </c>
      <c r="D19" s="9">
        <v>55858.5</v>
      </c>
      <c r="E19" s="9">
        <v>199923</v>
      </c>
      <c r="F19" s="10">
        <v>5740143.4400000004</v>
      </c>
      <c r="G19" s="10">
        <v>5660093.3300000001</v>
      </c>
      <c r="H19" s="10">
        <v>4100324.1999999997</v>
      </c>
      <c r="I19" s="31">
        <v>0.78920000000000001</v>
      </c>
      <c r="J19" s="10">
        <f t="shared" si="1"/>
        <v>4530121.2028480005</v>
      </c>
      <c r="K19" s="11">
        <f t="shared" si="0"/>
        <v>157779.2316</v>
      </c>
    </row>
    <row r="20" spans="2:11">
      <c r="B20" s="8" t="s">
        <v>25</v>
      </c>
      <c r="C20" s="9">
        <v>8054.3</v>
      </c>
      <c r="D20" s="9">
        <v>7691</v>
      </c>
      <c r="E20" s="9">
        <v>36219.5</v>
      </c>
      <c r="F20" s="10">
        <v>554746.41</v>
      </c>
      <c r="G20" s="10">
        <v>521886.35</v>
      </c>
      <c r="H20" s="10">
        <v>358587.39999999997</v>
      </c>
      <c r="I20" s="31">
        <v>0.6502</v>
      </c>
      <c r="J20" s="10">
        <f t="shared" si="1"/>
        <v>360696.11578200001</v>
      </c>
      <c r="K20" s="11">
        <f t="shared" si="0"/>
        <v>23549.918900000001</v>
      </c>
    </row>
    <row r="21" spans="2:11">
      <c r="B21" s="8" t="s">
        <v>26</v>
      </c>
      <c r="C21" s="9">
        <v>3771.4</v>
      </c>
      <c r="D21" s="9">
        <v>2474.6</v>
      </c>
      <c r="E21" s="9">
        <v>13465.800000000001</v>
      </c>
      <c r="F21" s="10">
        <v>430523.23</v>
      </c>
      <c r="G21" s="10">
        <v>468135.31</v>
      </c>
      <c r="H21" s="10">
        <v>321668.8</v>
      </c>
      <c r="I21" s="31">
        <v>0.65010000000000001</v>
      </c>
      <c r="J21" s="10">
        <f t="shared" si="1"/>
        <v>279883.15182299999</v>
      </c>
      <c r="K21" s="11">
        <f t="shared" si="0"/>
        <v>8754.1165999999994</v>
      </c>
    </row>
    <row r="22" spans="2:11">
      <c r="B22" s="8" t="s">
        <v>27</v>
      </c>
      <c r="C22" s="9">
        <v>19496.900000000001</v>
      </c>
      <c r="D22" s="9">
        <v>2475.5</v>
      </c>
      <c r="E22" s="9">
        <v>48066.3</v>
      </c>
      <c r="F22" s="10">
        <v>336155.27</v>
      </c>
      <c r="G22" s="10">
        <v>356079.25</v>
      </c>
      <c r="H22" s="10">
        <v>167366.79999999999</v>
      </c>
      <c r="I22" s="31">
        <v>0.48959999999999998</v>
      </c>
      <c r="J22" s="10">
        <f t="shared" si="1"/>
        <v>164581.620192</v>
      </c>
      <c r="K22" s="11">
        <f t="shared" si="0"/>
        <v>23533.2605</v>
      </c>
    </row>
    <row r="23" spans="2:11">
      <c r="B23" s="8" t="s">
        <v>28</v>
      </c>
      <c r="C23" s="9">
        <v>13260</v>
      </c>
      <c r="D23" s="9">
        <v>14440</v>
      </c>
      <c r="E23" s="9">
        <v>58490</v>
      </c>
      <c r="F23" s="10">
        <v>3860921.97</v>
      </c>
      <c r="G23" s="10">
        <v>3815734.92</v>
      </c>
      <c r="H23" s="10">
        <v>1158433.3999999999</v>
      </c>
      <c r="I23" s="31">
        <v>0.3301</v>
      </c>
      <c r="J23" s="10">
        <f t="shared" si="1"/>
        <v>1274490.3422970001</v>
      </c>
      <c r="K23" s="11">
        <f t="shared" si="0"/>
        <v>19307.548999999999</v>
      </c>
    </row>
    <row r="24" spans="2:11">
      <c r="B24" s="8" t="s">
        <v>29</v>
      </c>
      <c r="C24" s="9">
        <v>66815.399999999994</v>
      </c>
      <c r="D24" s="9">
        <v>21138</v>
      </c>
      <c r="E24" s="9">
        <v>107320.5</v>
      </c>
      <c r="F24" s="10">
        <v>3269560.44</v>
      </c>
      <c r="G24" s="10">
        <v>3306586.22</v>
      </c>
      <c r="H24" s="10">
        <v>2876243.5999999996</v>
      </c>
      <c r="I24" s="31">
        <v>0.95799999999999996</v>
      </c>
      <c r="J24" s="10">
        <f t="shared" si="1"/>
        <v>3132238.9015199998</v>
      </c>
      <c r="K24" s="11">
        <f t="shared" si="0"/>
        <v>102813.039</v>
      </c>
    </row>
    <row r="25" spans="2:11">
      <c r="B25" s="8" t="s">
        <v>30</v>
      </c>
      <c r="C25" s="9">
        <v>18941.5</v>
      </c>
      <c r="D25" s="9">
        <v>18740</v>
      </c>
      <c r="E25" s="9">
        <v>42258.6</v>
      </c>
      <c r="F25" s="10">
        <v>2213340.29</v>
      </c>
      <c r="G25" s="10">
        <v>2347312.09</v>
      </c>
      <c r="H25" s="10">
        <v>2284130.7999999998</v>
      </c>
      <c r="I25" s="31">
        <v>0.99990000000000001</v>
      </c>
      <c r="J25" s="10">
        <f t="shared" si="1"/>
        <v>2213118.9559710003</v>
      </c>
      <c r="K25" s="11">
        <f t="shared" si="0"/>
        <v>42254.374100000001</v>
      </c>
    </row>
    <row r="26" spans="2:11">
      <c r="B26" s="8" t="s">
        <v>31</v>
      </c>
      <c r="C26" s="9">
        <v>30902</v>
      </c>
      <c r="D26" s="9">
        <v>32090.7</v>
      </c>
      <c r="E26" s="9">
        <v>119151.29999999999</v>
      </c>
      <c r="F26" s="10">
        <v>3404126.85</v>
      </c>
      <c r="G26" s="10">
        <v>3413926.43</v>
      </c>
      <c r="H26" s="10">
        <v>2398199.2999999998</v>
      </c>
      <c r="I26" s="31">
        <v>0.6996</v>
      </c>
      <c r="J26" s="10">
        <f t="shared" si="1"/>
        <v>2381527.14426</v>
      </c>
      <c r="K26" s="11">
        <f t="shared" si="0"/>
        <v>83358.249500000005</v>
      </c>
    </row>
    <row r="27" spans="2:11">
      <c r="B27" s="8" t="s">
        <v>32</v>
      </c>
      <c r="C27" s="9">
        <v>11423.2</v>
      </c>
      <c r="D27" s="9">
        <v>9855.1</v>
      </c>
      <c r="E27" s="9">
        <v>41147.5</v>
      </c>
      <c r="F27" s="10">
        <v>280750.57</v>
      </c>
      <c r="G27" s="10">
        <v>284208.33</v>
      </c>
      <c r="H27" s="10">
        <v>277773.8</v>
      </c>
      <c r="I27" s="31">
        <v>0.77839999999999998</v>
      </c>
      <c r="J27" s="10">
        <f t="shared" si="1"/>
        <v>218536.24368799999</v>
      </c>
      <c r="K27" s="11">
        <f t="shared" si="0"/>
        <v>32029.214</v>
      </c>
    </row>
    <row r="28" spans="2:11">
      <c r="B28" s="8" t="s">
        <v>33</v>
      </c>
      <c r="C28" s="9">
        <v>82874.600000000006</v>
      </c>
      <c r="D28" s="9">
        <v>9647.5</v>
      </c>
      <c r="E28" s="9">
        <v>168992.8</v>
      </c>
      <c r="F28" s="10">
        <v>1173474.9099999999</v>
      </c>
      <c r="G28" s="10">
        <v>1330517.96</v>
      </c>
      <c r="H28" s="10">
        <v>295812</v>
      </c>
      <c r="I28" s="31">
        <v>0.24970000000000001</v>
      </c>
      <c r="J28" s="10">
        <f t="shared" si="1"/>
        <v>293016.68502699997</v>
      </c>
      <c r="K28" s="11">
        <f t="shared" si="0"/>
        <v>42197.502200000003</v>
      </c>
    </row>
    <row r="29" spans="2:11">
      <c r="B29" s="8" t="s">
        <v>34</v>
      </c>
      <c r="C29" s="9">
        <v>9362.5</v>
      </c>
      <c r="D29" s="9">
        <v>9850.2999999999993</v>
      </c>
      <c r="E29" s="9">
        <v>38940.899999999994</v>
      </c>
      <c r="F29" s="10">
        <v>915377.48</v>
      </c>
      <c r="G29" s="10">
        <v>906908.96</v>
      </c>
      <c r="H29" s="10">
        <v>728026.9</v>
      </c>
      <c r="I29" s="31">
        <v>0.84950000000000003</v>
      </c>
      <c r="J29" s="10">
        <f t="shared" si="1"/>
        <v>777613.16926</v>
      </c>
      <c r="K29" s="11">
        <f t="shared" si="0"/>
        <v>33080.294600000001</v>
      </c>
    </row>
    <row r="30" spans="2:11">
      <c r="B30" s="8" t="s">
        <v>35</v>
      </c>
      <c r="C30" s="9">
        <v>51290</v>
      </c>
      <c r="D30" s="9">
        <v>36090</v>
      </c>
      <c r="E30" s="9">
        <v>150210</v>
      </c>
      <c r="F30" s="10">
        <v>3232475.07</v>
      </c>
      <c r="G30" s="10">
        <v>3274632.56</v>
      </c>
      <c r="H30" s="10">
        <v>2608658.5</v>
      </c>
      <c r="I30" s="31">
        <v>0.87</v>
      </c>
      <c r="J30" s="10">
        <f t="shared" si="1"/>
        <v>2812253.3108999999</v>
      </c>
      <c r="K30" s="11">
        <f t="shared" si="0"/>
        <v>130682.7</v>
      </c>
    </row>
    <row r="31" spans="2:11">
      <c r="B31" s="8" t="s">
        <v>36</v>
      </c>
      <c r="C31" s="9">
        <v>17530</v>
      </c>
      <c r="D31" s="9">
        <v>16240</v>
      </c>
      <c r="E31" s="9">
        <v>91120</v>
      </c>
      <c r="F31" s="10">
        <v>678151.19</v>
      </c>
      <c r="G31" s="10">
        <v>663768.73</v>
      </c>
      <c r="H31" s="10">
        <v>352774</v>
      </c>
      <c r="I31" s="31">
        <v>0.42</v>
      </c>
      <c r="J31" s="10">
        <f t="shared" si="1"/>
        <v>284823.49979999999</v>
      </c>
      <c r="K31" s="11">
        <f t="shared" si="0"/>
        <v>38270.400000000001</v>
      </c>
    </row>
    <row r="32" spans="2:11">
      <c r="B32" s="8" t="s">
        <v>37</v>
      </c>
      <c r="C32" s="9">
        <v>16242.4</v>
      </c>
      <c r="D32" s="9">
        <v>18440.099999999999</v>
      </c>
      <c r="E32" s="9">
        <v>69551</v>
      </c>
      <c r="F32" s="10">
        <v>2456736.88</v>
      </c>
      <c r="G32" s="10">
        <v>2393200.46</v>
      </c>
      <c r="H32" s="10">
        <v>1493802</v>
      </c>
      <c r="I32" s="31">
        <v>0.70050000000000001</v>
      </c>
      <c r="J32" s="10">
        <f t="shared" si="1"/>
        <v>1720944.18444</v>
      </c>
      <c r="K32" s="11">
        <f t="shared" si="0"/>
        <v>48720.4755</v>
      </c>
    </row>
    <row r="33" spans="2:11">
      <c r="B33" s="8" t="s">
        <v>38</v>
      </c>
      <c r="C33" s="9">
        <v>14899.8</v>
      </c>
      <c r="D33" s="9">
        <v>20416.2</v>
      </c>
      <c r="E33" s="9">
        <v>86543.599999999991</v>
      </c>
      <c r="F33" s="10">
        <v>1721581.4</v>
      </c>
      <c r="G33" s="10">
        <v>1842838.29</v>
      </c>
      <c r="H33" s="10">
        <v>1600788.8</v>
      </c>
      <c r="I33" s="31">
        <v>0.88</v>
      </c>
      <c r="J33" s="10">
        <f t="shared" si="1"/>
        <v>1514991.632</v>
      </c>
      <c r="K33" s="11">
        <f t="shared" si="0"/>
        <v>76158.368000000002</v>
      </c>
    </row>
    <row r="34" spans="2:11">
      <c r="B34" s="8" t="s">
        <v>39</v>
      </c>
      <c r="C34" s="9">
        <v>36280</v>
      </c>
      <c r="D34" s="9">
        <v>13660</v>
      </c>
      <c r="E34" s="9">
        <v>58840</v>
      </c>
      <c r="F34" s="10">
        <v>788588.11</v>
      </c>
      <c r="G34" s="10">
        <v>845899.29</v>
      </c>
      <c r="H34" s="10">
        <v>714167.5</v>
      </c>
      <c r="I34" s="31">
        <v>0.74960000000000004</v>
      </c>
      <c r="J34" s="10">
        <f t="shared" si="1"/>
        <v>591125.64725599997</v>
      </c>
      <c r="K34" s="11">
        <f t="shared" si="0"/>
        <v>44106.464</v>
      </c>
    </row>
    <row r="35" spans="2:11">
      <c r="B35" s="8" t="s">
        <v>40</v>
      </c>
      <c r="C35" s="9">
        <v>17990</v>
      </c>
      <c r="D35" s="9">
        <v>14893</v>
      </c>
      <c r="E35" s="9">
        <v>75871</v>
      </c>
      <c r="F35" s="10">
        <v>2119778.85</v>
      </c>
      <c r="G35" s="10">
        <v>2004180.37</v>
      </c>
      <c r="H35" s="10">
        <v>879420.3</v>
      </c>
      <c r="I35" s="31">
        <v>0.44040000000000001</v>
      </c>
      <c r="J35" s="10">
        <f t="shared" si="1"/>
        <v>933550.60554000002</v>
      </c>
      <c r="K35" s="11">
        <f t="shared" si="0"/>
        <v>33413.588400000001</v>
      </c>
    </row>
    <row r="36" spans="2:11">
      <c r="B36" s="8" t="s">
        <v>41</v>
      </c>
      <c r="C36" s="9">
        <v>23608.1</v>
      </c>
      <c r="D36" s="9">
        <v>23854.1</v>
      </c>
      <c r="E36" s="9">
        <v>103251.6</v>
      </c>
      <c r="F36" s="10">
        <v>1080361.97</v>
      </c>
      <c r="G36" s="10">
        <v>1152715.92</v>
      </c>
      <c r="H36" s="10">
        <v>500227.60000000003</v>
      </c>
      <c r="I36" s="31">
        <v>0.40970000000000001</v>
      </c>
      <c r="J36" s="10">
        <f t="shared" si="1"/>
        <v>442624.29910900001</v>
      </c>
      <c r="K36" s="11">
        <f t="shared" si="0"/>
        <v>42302.180500000002</v>
      </c>
    </row>
    <row r="37" spans="2:11">
      <c r="B37" s="8" t="s">
        <v>42</v>
      </c>
      <c r="C37" s="9">
        <v>50146.7</v>
      </c>
      <c r="D37" s="9">
        <v>82627</v>
      </c>
      <c r="E37" s="9">
        <v>285863.09999999998</v>
      </c>
      <c r="F37" s="10">
        <v>1695591.2</v>
      </c>
      <c r="G37" s="10">
        <v>1815581.95</v>
      </c>
      <c r="H37" s="10">
        <v>432672.5</v>
      </c>
      <c r="I37" s="31">
        <v>0.23960000000000001</v>
      </c>
      <c r="J37" s="10">
        <f t="shared" si="1"/>
        <v>406263.65152000001</v>
      </c>
      <c r="K37" s="11">
        <f t="shared" si="0"/>
        <v>68492.798800000004</v>
      </c>
    </row>
    <row r="38" spans="2:11">
      <c r="B38" s="8" t="s">
        <v>43</v>
      </c>
      <c r="C38" s="9">
        <v>20408.3</v>
      </c>
      <c r="D38" s="9">
        <v>23311.7</v>
      </c>
      <c r="E38" s="9">
        <v>88858.8</v>
      </c>
      <c r="F38" s="10">
        <v>915005.03</v>
      </c>
      <c r="G38" s="10">
        <v>986808.6</v>
      </c>
      <c r="H38" s="10">
        <v>428038.2</v>
      </c>
      <c r="I38" s="31">
        <v>0.43990000000000001</v>
      </c>
      <c r="J38" s="10">
        <f t="shared" si="1"/>
        <v>402510.71269700001</v>
      </c>
      <c r="K38" s="11">
        <f t="shared" si="0"/>
        <v>39088.986100000002</v>
      </c>
    </row>
    <row r="39" spans="2:11">
      <c r="B39" s="8" t="s">
        <v>44</v>
      </c>
      <c r="C39" s="9">
        <v>94200</v>
      </c>
      <c r="D39" s="9">
        <v>102510</v>
      </c>
      <c r="E39" s="9">
        <v>386610</v>
      </c>
      <c r="F39" s="10">
        <v>7763915.0700000003</v>
      </c>
      <c r="G39" s="10">
        <v>7778335.5300000003</v>
      </c>
      <c r="H39" s="10">
        <v>3632401.0999999996</v>
      </c>
      <c r="I39" s="31">
        <v>0.54</v>
      </c>
      <c r="J39" s="10">
        <f t="shared" si="1"/>
        <v>4192514.1378000006</v>
      </c>
      <c r="K39" s="11">
        <f t="shared" si="0"/>
        <v>208769.4</v>
      </c>
    </row>
    <row r="40" spans="2:11">
      <c r="B40" s="8" t="s">
        <v>45</v>
      </c>
      <c r="C40" s="9">
        <v>-18865.7</v>
      </c>
      <c r="D40" s="9">
        <v>47091.5</v>
      </c>
      <c r="E40" s="9">
        <v>-64868.600000000006</v>
      </c>
      <c r="F40" s="10">
        <v>2383540.63</v>
      </c>
      <c r="G40" s="10">
        <v>2619373.4900000002</v>
      </c>
      <c r="H40" s="10">
        <v>1054779.2</v>
      </c>
      <c r="I40" s="31">
        <v>0.42020000000000002</v>
      </c>
      <c r="J40" s="10">
        <f t="shared" si="1"/>
        <v>1001563.7727260001</v>
      </c>
      <c r="K40" s="12">
        <f t="shared" si="0"/>
        <v>-27257.7857</v>
      </c>
    </row>
    <row r="41" spans="2:11">
      <c r="B41" s="8" t="s">
        <v>46</v>
      </c>
      <c r="C41" s="9">
        <v>3215.7</v>
      </c>
      <c r="D41" s="9">
        <v>12418.5</v>
      </c>
      <c r="E41" s="9">
        <v>32637.200000000001</v>
      </c>
      <c r="F41" s="10">
        <v>1057566.8700000001</v>
      </c>
      <c r="G41" s="10">
        <v>1018574.84</v>
      </c>
      <c r="H41" s="10">
        <v>640415.69999999995</v>
      </c>
      <c r="I41" s="31">
        <v>0.45879999999999999</v>
      </c>
      <c r="J41" s="10">
        <f t="shared" si="1"/>
        <v>485211.67995600001</v>
      </c>
      <c r="K41" s="11">
        <f t="shared" si="0"/>
        <v>14973.947399999999</v>
      </c>
    </row>
    <row r="42" spans="2:11">
      <c r="B42" s="8" t="s">
        <v>47</v>
      </c>
      <c r="C42" s="9">
        <v>65310</v>
      </c>
      <c r="D42" s="9">
        <v>81050</v>
      </c>
      <c r="E42" s="9">
        <v>302500</v>
      </c>
      <c r="F42" s="10">
        <v>7672219.5800000001</v>
      </c>
      <c r="G42" s="10">
        <v>7558616.1299999999</v>
      </c>
      <c r="H42" s="10">
        <v>2077698.8</v>
      </c>
      <c r="I42" s="31">
        <v>0.28000000000000003</v>
      </c>
      <c r="J42" s="10">
        <f t="shared" si="1"/>
        <v>2148221.4824000001</v>
      </c>
      <c r="K42" s="11">
        <f t="shared" si="0"/>
        <v>84700</v>
      </c>
    </row>
    <row r="43" spans="2:11">
      <c r="B43" s="8" t="s">
        <v>48</v>
      </c>
      <c r="C43" s="9">
        <v>11986.3</v>
      </c>
      <c r="D43" s="9">
        <v>-269925.40000000002</v>
      </c>
      <c r="E43" s="9">
        <v>-278184.7</v>
      </c>
      <c r="F43" s="10">
        <v>461253.95</v>
      </c>
      <c r="G43" s="10">
        <v>523259.77</v>
      </c>
      <c r="H43" s="10">
        <v>330959.5</v>
      </c>
      <c r="I43" s="31">
        <v>0.62990000000000002</v>
      </c>
      <c r="J43" s="10">
        <f t="shared" si="1"/>
        <v>290543.863105</v>
      </c>
      <c r="K43" s="11">
        <f t="shared" si="0"/>
        <v>-175228.54250000001</v>
      </c>
    </row>
    <row r="44" spans="2:11">
      <c r="B44" s="8" t="s">
        <v>49</v>
      </c>
      <c r="C44" s="9">
        <v>12864.2</v>
      </c>
      <c r="D44" s="9">
        <v>22859.8</v>
      </c>
      <c r="E44" s="9">
        <v>180716.09999999998</v>
      </c>
      <c r="F44" s="10">
        <v>581020.76</v>
      </c>
      <c r="G44" s="10">
        <v>573555.18000000005</v>
      </c>
      <c r="H44" s="10">
        <v>418062.2</v>
      </c>
      <c r="I44" s="31">
        <v>0.62739999999999996</v>
      </c>
      <c r="J44" s="10">
        <f t="shared" si="1"/>
        <v>364532.42482399999</v>
      </c>
      <c r="K44" s="11">
        <f t="shared" si="0"/>
        <v>113381.28109999999</v>
      </c>
    </row>
    <row r="45" spans="2:11">
      <c r="B45" s="8" t="s">
        <v>50</v>
      </c>
      <c r="C45" s="9">
        <v>9431</v>
      </c>
      <c r="D45" s="9">
        <v>12029</v>
      </c>
      <c r="E45" s="9">
        <v>43870.9</v>
      </c>
      <c r="F45" s="10">
        <v>790662</v>
      </c>
      <c r="G45" s="10">
        <v>718722.47</v>
      </c>
      <c r="H45" s="10">
        <v>466922.39999999997</v>
      </c>
      <c r="I45" s="31">
        <v>0.63949999999999996</v>
      </c>
      <c r="J45" s="10">
        <f t="shared" si="1"/>
        <v>505628.34899999999</v>
      </c>
      <c r="K45" s="11">
        <f t="shared" si="0"/>
        <v>28055.440600000002</v>
      </c>
    </row>
    <row r="46" spans="2:11">
      <c r="B46" s="8" t="s">
        <v>51</v>
      </c>
      <c r="C46" s="9">
        <v>2879.6</v>
      </c>
      <c r="D46" s="9">
        <v>4131.8999999999996</v>
      </c>
      <c r="E46" s="9">
        <v>13656</v>
      </c>
      <c r="F46" s="10">
        <v>926382.66</v>
      </c>
      <c r="G46" s="10">
        <v>883879.9</v>
      </c>
      <c r="H46" s="10">
        <v>352417.39999999997</v>
      </c>
      <c r="I46" s="31">
        <v>0.47010000000000002</v>
      </c>
      <c r="J46" s="10">
        <f t="shared" si="1"/>
        <v>435492.48846600001</v>
      </c>
      <c r="K46" s="11">
        <f t="shared" si="0"/>
        <v>6419.6855999999998</v>
      </c>
    </row>
    <row r="47" spans="2:11">
      <c r="B47" s="8" t="s">
        <v>52</v>
      </c>
      <c r="C47" s="9">
        <v>5740</v>
      </c>
      <c r="D47" s="9">
        <v>4610</v>
      </c>
      <c r="E47" s="9">
        <v>19770</v>
      </c>
      <c r="F47" s="10">
        <v>417941.13</v>
      </c>
      <c r="G47" s="10">
        <v>400916.35</v>
      </c>
      <c r="H47" s="10">
        <v>247302.2</v>
      </c>
      <c r="I47" s="31">
        <v>0.71940000000000004</v>
      </c>
      <c r="J47" s="10">
        <f t="shared" si="1"/>
        <v>300666.84892200003</v>
      </c>
      <c r="K47" s="11">
        <f t="shared" si="0"/>
        <v>14222.538</v>
      </c>
    </row>
    <row r="48" spans="2:11">
      <c r="B48" s="8" t="s">
        <v>53</v>
      </c>
      <c r="C48" s="9">
        <v>4563</v>
      </c>
      <c r="D48" s="9">
        <v>3936.7</v>
      </c>
      <c r="E48" s="9">
        <v>18486.400000000001</v>
      </c>
      <c r="F48" s="10">
        <v>959693.24</v>
      </c>
      <c r="G48" s="10">
        <v>966728.23</v>
      </c>
      <c r="H48" s="10">
        <v>365189.80000000005</v>
      </c>
      <c r="I48" s="31">
        <v>0.37990000000000002</v>
      </c>
      <c r="J48" s="10">
        <f t="shared" si="1"/>
        <v>364587.46187599999</v>
      </c>
      <c r="K48" s="11">
        <f t="shared" si="0"/>
        <v>7022.9834000000001</v>
      </c>
    </row>
    <row r="49" spans="2:11">
      <c r="B49" s="8" t="s">
        <v>54</v>
      </c>
      <c r="C49" s="9">
        <v>19940</v>
      </c>
      <c r="D49" s="9">
        <v>15740</v>
      </c>
      <c r="E49" s="9">
        <v>92520</v>
      </c>
      <c r="F49" s="10">
        <v>564177.52</v>
      </c>
      <c r="G49" s="10">
        <v>733867.55</v>
      </c>
      <c r="H49" s="10">
        <v>392443</v>
      </c>
      <c r="I49" s="31">
        <v>0.49980000000000002</v>
      </c>
      <c r="J49" s="10">
        <f t="shared" si="1"/>
        <v>281975.92449600005</v>
      </c>
      <c r="K49" s="11">
        <f t="shared" si="0"/>
        <v>46241.495999999999</v>
      </c>
    </row>
    <row r="50" spans="2:11">
      <c r="B50" s="8" t="s">
        <v>55</v>
      </c>
      <c r="C50" s="9">
        <v>19371</v>
      </c>
      <c r="D50" s="9">
        <v>25103</v>
      </c>
      <c r="E50" s="9">
        <v>83230</v>
      </c>
      <c r="F50" s="10">
        <v>1697959.74</v>
      </c>
      <c r="G50" s="10">
        <v>1670889.55</v>
      </c>
      <c r="H50" s="10">
        <v>374591.1</v>
      </c>
      <c r="I50" s="31">
        <v>0.24990000000000001</v>
      </c>
      <c r="J50" s="10">
        <f t="shared" si="1"/>
        <v>424320.13902599999</v>
      </c>
      <c r="K50" s="11">
        <f t="shared" si="0"/>
        <v>20799.177</v>
      </c>
    </row>
    <row r="51" spans="2:11">
      <c r="B51" s="8" t="s">
        <v>56</v>
      </c>
      <c r="C51" s="9">
        <v>10768.7</v>
      </c>
      <c r="D51" s="9">
        <v>10018.5</v>
      </c>
      <c r="E51" s="9">
        <v>44063.5</v>
      </c>
      <c r="F51" s="10">
        <v>511430.2</v>
      </c>
      <c r="G51" s="10">
        <v>449156.56</v>
      </c>
      <c r="H51" s="10">
        <v>347326.9</v>
      </c>
      <c r="I51" s="31">
        <v>0.79930000000000001</v>
      </c>
      <c r="J51" s="10">
        <f t="shared" si="1"/>
        <v>408786.15886000003</v>
      </c>
      <c r="K51" s="11">
        <f t="shared" si="0"/>
        <v>35219.955600000001</v>
      </c>
    </row>
    <row r="52" spans="2:11" ht="13.1" thickBot="1">
      <c r="B52" s="13" t="s">
        <v>57</v>
      </c>
      <c r="C52" s="14">
        <v>3742.6</v>
      </c>
      <c r="D52" s="14">
        <v>5623.8</v>
      </c>
      <c r="E52" s="14">
        <v>15064.2</v>
      </c>
      <c r="F52" s="15">
        <v>416242.17</v>
      </c>
      <c r="G52" s="15">
        <v>365289.42</v>
      </c>
      <c r="H52" s="15">
        <v>251293.6</v>
      </c>
      <c r="I52" s="32">
        <v>0.57979999999999998</v>
      </c>
      <c r="J52" s="15">
        <f t="shared" si="1"/>
        <v>241337.21016599998</v>
      </c>
      <c r="K52" s="16">
        <f t="shared" si="0"/>
        <v>8734.2232000000004</v>
      </c>
    </row>
    <row r="53" spans="2:11">
      <c r="C53" s="17">
        <f>SUM(C3:C52)</f>
        <v>963774.1</v>
      </c>
      <c r="D53" s="17">
        <f>SUM(D3:D52)</f>
        <v>703610.09999999986</v>
      </c>
      <c r="E53" s="17">
        <f>SUM(E3:E52)</f>
        <v>3400468.5000000005</v>
      </c>
      <c r="F53" s="18">
        <f>SUM(F3:F52)</f>
        <v>78024573.819999993</v>
      </c>
      <c r="G53" s="18"/>
      <c r="H53" s="18">
        <f>SUM(H3:H52)</f>
        <v>41383933.20000001</v>
      </c>
      <c r="J53" s="18">
        <f>SUM(J3:J52)</f>
        <v>42980255.438844994</v>
      </c>
      <c r="K53" s="19">
        <f>SUM(K3:K52)</f>
        <v>1730739.5245000001</v>
      </c>
    </row>
    <row r="54" spans="2:11">
      <c r="B54" s="20"/>
      <c r="C54" s="20" t="s">
        <v>58</v>
      </c>
      <c r="D54" s="21">
        <f>D53/C53-1</f>
        <v>-0.26994292542204668</v>
      </c>
      <c r="F54" s="20"/>
      <c r="G54" s="20"/>
      <c r="H54" s="20"/>
      <c r="J54" s="22" t="s">
        <v>59</v>
      </c>
      <c r="K54" s="23" t="s">
        <v>73</v>
      </c>
    </row>
    <row r="55" spans="2:11">
      <c r="D55" s="20"/>
      <c r="E55" s="21"/>
      <c r="I55" s="24">
        <v>43510</v>
      </c>
      <c r="J55" s="25">
        <v>10746.05</v>
      </c>
      <c r="K55" s="25">
        <f>N6</f>
        <v>432.72459126531948</v>
      </c>
    </row>
    <row r="56" spans="2:11">
      <c r="B56" s="26" t="s">
        <v>60</v>
      </c>
      <c r="I56" s="24">
        <v>43418</v>
      </c>
      <c r="J56" s="25">
        <f>'30092018'!P5</f>
        <v>10576.3</v>
      </c>
      <c r="K56" s="25">
        <f>'30092018'!P6</f>
        <v>473.28788210035952</v>
      </c>
    </row>
    <row r="57" spans="2:11">
      <c r="B57" t="s">
        <v>61</v>
      </c>
      <c r="J57" s="27">
        <f>J55/J56-1</f>
        <v>1.6050036402144308E-2</v>
      </c>
      <c r="K57" s="27">
        <f>K55/K56-1</f>
        <v>-8.5705323058405947E-2</v>
      </c>
    </row>
    <row r="58" spans="2:11">
      <c r="B58" t="s">
        <v>62</v>
      </c>
      <c r="K58" s="24"/>
    </row>
    <row r="59" spans="2:11">
      <c r="B59" t="s">
        <v>63</v>
      </c>
      <c r="K59" s="28"/>
    </row>
    <row r="60" spans="2:11">
      <c r="B60" t="s">
        <v>64</v>
      </c>
      <c r="K60" s="28"/>
    </row>
    <row r="61" spans="2:11">
      <c r="B61" s="61" t="s">
        <v>80</v>
      </c>
      <c r="C61" s="61"/>
      <c r="D61" s="61"/>
      <c r="E61" s="61"/>
      <c r="F61" s="61"/>
      <c r="G61" s="61"/>
      <c r="H61" s="61"/>
      <c r="I61" s="61"/>
      <c r="J61" s="61"/>
      <c r="K61" s="34"/>
    </row>
    <row r="62" spans="2:11" ht="25.55" customHeight="1">
      <c r="B62" s="61" t="s">
        <v>66</v>
      </c>
      <c r="C62" s="61"/>
      <c r="D62" s="61"/>
      <c r="E62" s="61"/>
      <c r="F62" s="61"/>
      <c r="G62" s="61"/>
      <c r="H62" s="61"/>
      <c r="I62" s="61"/>
      <c r="J62" s="61"/>
      <c r="K62" s="34"/>
    </row>
    <row r="63" spans="2:11">
      <c r="B63" s="61"/>
      <c r="C63" s="61"/>
      <c r="D63" s="61"/>
      <c r="E63" s="61"/>
      <c r="F63" s="61"/>
      <c r="G63" s="61"/>
      <c r="H63" s="61"/>
      <c r="I63" s="61"/>
      <c r="J63" s="61"/>
      <c r="K63" s="34"/>
    </row>
    <row r="64" spans="2:11">
      <c r="B64" s="61"/>
      <c r="C64" s="61"/>
      <c r="D64" s="61"/>
      <c r="E64" s="61"/>
      <c r="F64" s="61"/>
      <c r="G64" s="61"/>
      <c r="H64" s="61"/>
      <c r="I64" s="61"/>
      <c r="J64" s="61"/>
      <c r="K64" s="34"/>
    </row>
    <row r="65" spans="2:11">
      <c r="B65" s="61"/>
      <c r="C65" s="61"/>
      <c r="D65" s="61"/>
      <c r="E65" s="61"/>
      <c r="F65" s="61"/>
      <c r="G65" s="61"/>
      <c r="H65" s="61"/>
      <c r="I65" s="61"/>
      <c r="J65" s="61"/>
      <c r="K65" s="34"/>
    </row>
  </sheetData>
  <mergeCells count="5">
    <mergeCell ref="B61:J61"/>
    <mergeCell ref="B62:J62"/>
    <mergeCell ref="B63:J63"/>
    <mergeCell ref="B64:J64"/>
    <mergeCell ref="B65:J6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B1:Q63"/>
  <sheetViews>
    <sheetView workbookViewId="0">
      <selection sqref="A1:XFD1048576"/>
    </sheetView>
  </sheetViews>
  <sheetFormatPr defaultRowHeight="12.45"/>
  <cols>
    <col min="1" max="1" width="2.125" customWidth="1"/>
    <col min="2" max="2" width="33.5" customWidth="1"/>
    <col min="3" max="3" width="12.5" customWidth="1"/>
    <col min="4" max="4" width="13" customWidth="1"/>
    <col min="5" max="5" width="12.5" customWidth="1"/>
    <col min="6" max="6" width="13.5" customWidth="1"/>
    <col min="7" max="8" width="13.125" hidden="1" customWidth="1"/>
    <col min="9" max="9" width="10" bestFit="1" customWidth="1"/>
    <col min="10" max="10" width="14.125" customWidth="1"/>
    <col min="11" max="11" width="11.5" customWidth="1"/>
    <col min="12" max="12" width="1.125" customWidth="1"/>
    <col min="13" max="13" width="14.5" customWidth="1"/>
    <col min="14" max="14" width="12.5" customWidth="1"/>
    <col min="15" max="15" width="11.25" bestFit="1" customWidth="1"/>
    <col min="16" max="16" width="9.5" bestFit="1" customWidth="1"/>
  </cols>
  <sheetData>
    <row r="1" spans="2:17">
      <c r="C1" s="3"/>
      <c r="D1" s="3" t="s">
        <v>2</v>
      </c>
      <c r="E1" s="3"/>
      <c r="F1" s="3"/>
      <c r="G1" s="3"/>
      <c r="H1" s="3"/>
      <c r="I1" s="3"/>
      <c r="J1" s="3"/>
      <c r="K1" s="3"/>
    </row>
    <row r="2" spans="2:17" ht="62.85" thickBot="1">
      <c r="B2" s="33" t="s">
        <v>3</v>
      </c>
      <c r="C2" s="33" t="s">
        <v>87</v>
      </c>
      <c r="D2" s="33" t="s">
        <v>88</v>
      </c>
      <c r="E2" s="33" t="s">
        <v>89</v>
      </c>
      <c r="F2" s="33" t="s">
        <v>90</v>
      </c>
      <c r="G2" s="33" t="s">
        <v>91</v>
      </c>
      <c r="H2" s="33" t="s">
        <v>92</v>
      </c>
      <c r="I2" s="33" t="s">
        <v>72</v>
      </c>
      <c r="J2" s="33" t="s">
        <v>93</v>
      </c>
      <c r="K2" s="33" t="s">
        <v>70</v>
      </c>
    </row>
    <row r="3" spans="2:17" ht="13.1" thickTop="1">
      <c r="B3" s="4" t="s">
        <v>8</v>
      </c>
      <c r="C3" s="5">
        <v>9267.7000000000007</v>
      </c>
      <c r="D3" s="5">
        <v>12853.8</v>
      </c>
      <c r="E3" s="5">
        <v>39902.199999999997</v>
      </c>
      <c r="F3" s="6">
        <v>847640.56</v>
      </c>
      <c r="G3" s="6">
        <v>813469.85</v>
      </c>
      <c r="H3" s="6">
        <v>309118.5</v>
      </c>
      <c r="I3" s="30">
        <f>ROUND(H3/G3,4)</f>
        <v>0.38</v>
      </c>
      <c r="J3" s="6">
        <f>I3*F3</f>
        <v>322103.41280000005</v>
      </c>
      <c r="K3" s="7">
        <f t="shared" ref="K3:K52" si="0">ROUND(I3*E3,4)</f>
        <v>15162.835999999999</v>
      </c>
      <c r="M3" s="22"/>
      <c r="N3" s="41">
        <v>43615</v>
      </c>
      <c r="O3" s="41">
        <f>'31122018'!N3</f>
        <v>43510</v>
      </c>
      <c r="P3" s="42" t="s">
        <v>85</v>
      </c>
    </row>
    <row r="4" spans="2:17">
      <c r="B4" s="8" t="s">
        <v>9</v>
      </c>
      <c r="C4" s="9">
        <v>4809.8999999999996</v>
      </c>
      <c r="D4" s="9">
        <v>4731.1000000000004</v>
      </c>
      <c r="E4" s="9">
        <v>21594.9</v>
      </c>
      <c r="F4" s="10">
        <v>1318513.28</v>
      </c>
      <c r="G4" s="10">
        <v>1403450.25</v>
      </c>
      <c r="H4" s="10">
        <v>659621.60000000009</v>
      </c>
      <c r="I4" s="31">
        <f t="shared" ref="I4:I52" si="1">ROUND(H4/G4,4)</f>
        <v>0.47</v>
      </c>
      <c r="J4" s="10">
        <f t="shared" ref="J4:J52" si="2">I4*F4</f>
        <v>619701.24159999995</v>
      </c>
      <c r="K4" s="11">
        <f t="shared" si="0"/>
        <v>10149.602999999999</v>
      </c>
      <c r="M4" s="39" t="s">
        <v>83</v>
      </c>
      <c r="N4" s="37">
        <v>11945.9</v>
      </c>
      <c r="O4" s="37">
        <f>'31122018'!N4</f>
        <v>10746.05</v>
      </c>
      <c r="P4" s="38">
        <f>ROUND(N4/O4-1,3)</f>
        <v>0.112</v>
      </c>
    </row>
    <row r="5" spans="2:17">
      <c r="B5" s="8" t="s">
        <v>10</v>
      </c>
      <c r="C5" s="9">
        <v>-21887.4</v>
      </c>
      <c r="D5" s="9">
        <v>15050.6</v>
      </c>
      <c r="E5" s="9">
        <v>50385.9</v>
      </c>
      <c r="F5" s="10">
        <v>2114440.12</v>
      </c>
      <c r="G5" s="10">
        <v>1972680</v>
      </c>
      <c r="H5" s="10">
        <v>1498527.8</v>
      </c>
      <c r="I5" s="31">
        <f t="shared" si="1"/>
        <v>0.75960000000000005</v>
      </c>
      <c r="J5" s="10">
        <f t="shared" si="2"/>
        <v>1606128.7151520003</v>
      </c>
      <c r="K5" s="11">
        <f t="shared" si="0"/>
        <v>38273.1296</v>
      </c>
      <c r="M5" s="39" t="s">
        <v>82</v>
      </c>
      <c r="N5" s="35">
        <f>J53/K53</f>
        <v>26.103649245271008</v>
      </c>
      <c r="O5" s="35">
        <f>'31122018'!N5</f>
        <v>24.833462707949497</v>
      </c>
      <c r="P5" s="38">
        <f>ROUND(N5/O5-1,3)</f>
        <v>5.0999999999999997E-2</v>
      </c>
    </row>
    <row r="6" spans="2:17">
      <c r="B6" s="8" t="s">
        <v>11</v>
      </c>
      <c r="C6" s="9">
        <v>11754.7</v>
      </c>
      <c r="D6" s="9">
        <v>14084.9</v>
      </c>
      <c r="E6" s="9">
        <v>49276.1</v>
      </c>
      <c r="F6" s="10">
        <v>852185.87</v>
      </c>
      <c r="G6" s="10">
        <v>863500.12</v>
      </c>
      <c r="H6" s="10">
        <v>405845.10000000003</v>
      </c>
      <c r="I6" s="31">
        <f t="shared" si="1"/>
        <v>0.47</v>
      </c>
      <c r="J6" s="10">
        <f t="shared" si="2"/>
        <v>400527.35889999999</v>
      </c>
      <c r="K6" s="11">
        <f t="shared" si="0"/>
        <v>23159.767</v>
      </c>
      <c r="M6" s="39" t="s">
        <v>84</v>
      </c>
      <c r="N6" s="35">
        <f>J55/N5</f>
        <v>457.63333270976062</v>
      </c>
      <c r="O6" s="35">
        <f>'31122018'!N6</f>
        <v>432.72459126531948</v>
      </c>
      <c r="P6" s="38">
        <f>ROUND(N6/O6-1,4)</f>
        <v>5.7599999999999998E-2</v>
      </c>
    </row>
    <row r="7" spans="2:17">
      <c r="B7" s="8" t="s">
        <v>12</v>
      </c>
      <c r="C7" s="9">
        <v>7475.5</v>
      </c>
      <c r="D7" s="9">
        <v>11760.6</v>
      </c>
      <c r="E7" s="9">
        <v>39949.9</v>
      </c>
      <c r="F7" s="10">
        <v>2018988.63</v>
      </c>
      <c r="G7" s="10">
        <v>1789361.23</v>
      </c>
      <c r="H7" s="10">
        <v>733638.1</v>
      </c>
      <c r="I7" s="31">
        <f t="shared" si="1"/>
        <v>0.41</v>
      </c>
      <c r="J7" s="10">
        <f t="shared" si="2"/>
        <v>827785.33829999994</v>
      </c>
      <c r="K7" s="11">
        <f t="shared" si="0"/>
        <v>16379.459000000001</v>
      </c>
    </row>
    <row r="8" spans="2:17">
      <c r="B8" s="8" t="s">
        <v>13</v>
      </c>
      <c r="C8" s="9">
        <v>6370.3</v>
      </c>
      <c r="D8" s="9">
        <v>8387.4</v>
      </c>
      <c r="E8" s="9">
        <v>32190.400000000001</v>
      </c>
      <c r="F8" s="10">
        <v>1309196.8700000001</v>
      </c>
      <c r="G8" s="10">
        <v>1196775.17</v>
      </c>
      <c r="H8" s="10">
        <v>454774.6</v>
      </c>
      <c r="I8" s="31">
        <f t="shared" si="1"/>
        <v>0.38</v>
      </c>
      <c r="J8" s="10">
        <f t="shared" si="2"/>
        <v>497494.81060000003</v>
      </c>
      <c r="K8" s="11">
        <f t="shared" si="0"/>
        <v>12232.352000000001</v>
      </c>
      <c r="Q8" s="36"/>
    </row>
    <row r="9" spans="2:17">
      <c r="B9" s="8" t="s">
        <v>14</v>
      </c>
      <c r="C9" s="9">
        <v>26889.7</v>
      </c>
      <c r="D9" s="9">
        <v>31249.1</v>
      </c>
      <c r="E9" s="9">
        <v>78023</v>
      </c>
      <c r="F9" s="10">
        <v>884295.88</v>
      </c>
      <c r="G9" s="10">
        <v>823990.65</v>
      </c>
      <c r="H9" s="10">
        <v>296636.59999999998</v>
      </c>
      <c r="I9" s="31">
        <f t="shared" si="1"/>
        <v>0.36</v>
      </c>
      <c r="J9" s="10">
        <f t="shared" si="2"/>
        <v>318346.51679999998</v>
      </c>
      <c r="K9" s="11">
        <f t="shared" si="0"/>
        <v>28088.28</v>
      </c>
      <c r="P9" s="40"/>
    </row>
    <row r="10" spans="2:17">
      <c r="B10" s="8" t="s">
        <v>15</v>
      </c>
      <c r="C10" s="9">
        <v>829</v>
      </c>
      <c r="D10" s="9">
        <v>1072</v>
      </c>
      <c r="E10" s="9">
        <v>4095</v>
      </c>
      <c r="F10" s="10">
        <v>1778914.64</v>
      </c>
      <c r="G10" s="10">
        <v>1643456.48</v>
      </c>
      <c r="H10" s="10">
        <v>542340.6</v>
      </c>
      <c r="I10" s="31">
        <f t="shared" si="1"/>
        <v>0.33</v>
      </c>
      <c r="J10" s="10">
        <f t="shared" si="2"/>
        <v>587041.83120000002</v>
      </c>
      <c r="K10" s="11">
        <f t="shared" si="0"/>
        <v>1351.35</v>
      </c>
    </row>
    <row r="11" spans="2:17">
      <c r="B11" s="8" t="s">
        <v>16</v>
      </c>
      <c r="C11" s="9">
        <v>6060</v>
      </c>
      <c r="D11" s="9">
        <v>6076</v>
      </c>
      <c r="E11" s="9">
        <v>24938</v>
      </c>
      <c r="F11" s="10">
        <v>502908.48</v>
      </c>
      <c r="G11" s="10">
        <v>485614.64</v>
      </c>
      <c r="H11" s="10">
        <v>223382.7</v>
      </c>
      <c r="I11" s="31">
        <f t="shared" si="1"/>
        <v>0.46</v>
      </c>
      <c r="J11" s="10">
        <f t="shared" si="2"/>
        <v>231337.9008</v>
      </c>
      <c r="K11" s="11">
        <f t="shared" si="0"/>
        <v>11471.48</v>
      </c>
    </row>
    <row r="12" spans="2:17">
      <c r="B12" s="8" t="s">
        <v>86</v>
      </c>
      <c r="C12" s="9">
        <v>2636</v>
      </c>
      <c r="D12" s="9">
        <v>2972.3</v>
      </c>
      <c r="E12" s="9">
        <v>11591.2</v>
      </c>
      <c r="F12" s="10">
        <v>693834.96</v>
      </c>
      <c r="G12" s="10">
        <v>695973.8</v>
      </c>
      <c r="H12" s="10">
        <v>341027.2</v>
      </c>
      <c r="I12" s="31">
        <f t="shared" si="1"/>
        <v>0.49</v>
      </c>
      <c r="J12" s="10">
        <f t="shared" si="2"/>
        <v>339979.13039999997</v>
      </c>
      <c r="K12" s="11">
        <f t="shared" si="0"/>
        <v>5679.6880000000001</v>
      </c>
    </row>
    <row r="13" spans="2:17">
      <c r="B13" s="8" t="s">
        <v>17</v>
      </c>
      <c r="C13" s="9">
        <v>1786.1</v>
      </c>
      <c r="D13" s="9">
        <v>3672</v>
      </c>
      <c r="E13" s="9">
        <v>15277</v>
      </c>
      <c r="F13" s="10">
        <v>452786.76</v>
      </c>
      <c r="G13" s="10">
        <v>455222.36</v>
      </c>
      <c r="H13" s="10">
        <v>286788.59999999998</v>
      </c>
      <c r="I13" s="31">
        <f t="shared" si="1"/>
        <v>0.63</v>
      </c>
      <c r="J13" s="10">
        <f t="shared" si="2"/>
        <v>285255.65880000003</v>
      </c>
      <c r="K13" s="11">
        <f t="shared" si="0"/>
        <v>9624.51</v>
      </c>
    </row>
    <row r="14" spans="2:17">
      <c r="B14" s="8" t="s">
        <v>18</v>
      </c>
      <c r="C14" s="9">
        <v>12796.4</v>
      </c>
      <c r="D14" s="9">
        <v>60243</v>
      </c>
      <c r="E14" s="9">
        <v>174618.5</v>
      </c>
      <c r="F14" s="10">
        <v>1558862.13</v>
      </c>
      <c r="G14" s="10">
        <v>1553931.95</v>
      </c>
      <c r="H14" s="10">
        <v>422603.5</v>
      </c>
      <c r="I14" s="31">
        <f t="shared" si="1"/>
        <v>0.27200000000000002</v>
      </c>
      <c r="J14" s="10">
        <f t="shared" si="2"/>
        <v>424010.49936000002</v>
      </c>
      <c r="K14" s="11">
        <f t="shared" si="0"/>
        <v>47496.232000000004</v>
      </c>
    </row>
    <row r="15" spans="2:17">
      <c r="B15" s="8" t="s">
        <v>19</v>
      </c>
      <c r="C15" s="9">
        <v>2721</v>
      </c>
      <c r="D15" s="9">
        <v>4554</v>
      </c>
      <c r="E15" s="9">
        <v>19500</v>
      </c>
      <c r="F15" s="10">
        <v>440473.32</v>
      </c>
      <c r="G15" s="10">
        <v>487195.97</v>
      </c>
      <c r="H15" s="10">
        <v>355642.2</v>
      </c>
      <c r="I15" s="31">
        <f t="shared" si="1"/>
        <v>0.73</v>
      </c>
      <c r="J15" s="10">
        <f t="shared" si="2"/>
        <v>321545.52360000001</v>
      </c>
      <c r="K15" s="11">
        <f t="shared" si="0"/>
        <v>14235</v>
      </c>
    </row>
    <row r="16" spans="2:17">
      <c r="B16" s="8" t="s">
        <v>20</v>
      </c>
      <c r="C16" s="9">
        <v>4615.3</v>
      </c>
      <c r="D16" s="9">
        <v>5448.4</v>
      </c>
      <c r="E16" s="9">
        <v>22027.3</v>
      </c>
      <c r="F16" s="10">
        <v>542800.23</v>
      </c>
      <c r="G16" s="10">
        <v>555699.56999999995</v>
      </c>
      <c r="H16" s="10">
        <v>283406.8</v>
      </c>
      <c r="I16" s="31">
        <f t="shared" si="1"/>
        <v>0.51</v>
      </c>
      <c r="J16" s="10">
        <f t="shared" si="2"/>
        <v>276828.11729999998</v>
      </c>
      <c r="K16" s="11">
        <f t="shared" si="0"/>
        <v>11233.923000000001</v>
      </c>
    </row>
    <row r="17" spans="2:11">
      <c r="B17" s="8" t="s">
        <v>21</v>
      </c>
      <c r="C17" s="9">
        <v>10209.200000000001</v>
      </c>
      <c r="D17" s="9">
        <v>11222.3</v>
      </c>
      <c r="E17" s="9">
        <v>65457.4</v>
      </c>
      <c r="F17" s="10">
        <v>810134.23</v>
      </c>
      <c r="G17" s="10">
        <v>802692.5</v>
      </c>
      <c r="H17" s="10">
        <v>321077</v>
      </c>
      <c r="I17" s="31">
        <f t="shared" si="1"/>
        <v>0.4</v>
      </c>
      <c r="J17" s="10">
        <f t="shared" si="2"/>
        <v>324053.69200000004</v>
      </c>
      <c r="K17" s="11">
        <f t="shared" si="0"/>
        <v>26182.959999999999</v>
      </c>
    </row>
    <row r="18" spans="2:11">
      <c r="B18" s="8" t="s">
        <v>22</v>
      </c>
      <c r="C18" s="9">
        <v>7200.9</v>
      </c>
      <c r="D18" s="9">
        <v>11445.7</v>
      </c>
      <c r="E18" s="9">
        <v>17719.2</v>
      </c>
      <c r="F18" s="10">
        <v>599377.76</v>
      </c>
      <c r="G18" s="10">
        <v>592627.64</v>
      </c>
      <c r="H18" s="10">
        <v>355576.60000000003</v>
      </c>
      <c r="I18" s="31">
        <f t="shared" si="1"/>
        <v>0.6</v>
      </c>
      <c r="J18" s="10">
        <f t="shared" si="2"/>
        <v>359626.65600000002</v>
      </c>
      <c r="K18" s="11">
        <f t="shared" si="0"/>
        <v>10631.52</v>
      </c>
    </row>
    <row r="19" spans="2:11">
      <c r="B19" s="8" t="s">
        <v>23</v>
      </c>
      <c r="C19" s="9">
        <v>22280</v>
      </c>
      <c r="D19" s="9">
        <v>25500</v>
      </c>
      <c r="E19" s="9">
        <v>101200</v>
      </c>
      <c r="F19" s="10">
        <v>1462339.88</v>
      </c>
      <c r="G19" s="10">
        <v>1604952.6</v>
      </c>
      <c r="H19" s="10">
        <v>641973.6</v>
      </c>
      <c r="I19" s="31">
        <f t="shared" si="1"/>
        <v>0.4</v>
      </c>
      <c r="J19" s="10">
        <f t="shared" si="2"/>
        <v>584935.95199999993</v>
      </c>
      <c r="K19" s="11">
        <f t="shared" si="0"/>
        <v>40480</v>
      </c>
    </row>
    <row r="20" spans="2:11">
      <c r="B20" s="8" t="s">
        <v>24</v>
      </c>
      <c r="C20" s="9">
        <v>47992.800000000003</v>
      </c>
      <c r="D20" s="9">
        <v>58851.199999999997</v>
      </c>
      <c r="E20" s="9">
        <v>223324.4</v>
      </c>
      <c r="F20" s="10">
        <v>6657012.0999999996</v>
      </c>
      <c r="G20" s="10">
        <v>6315153.54</v>
      </c>
      <c r="H20" s="10">
        <v>4985790.3000000007</v>
      </c>
      <c r="I20" s="31">
        <f t="shared" si="1"/>
        <v>0.78949999999999998</v>
      </c>
      <c r="J20" s="10">
        <f t="shared" si="2"/>
        <v>5255711.0529499995</v>
      </c>
      <c r="K20" s="11">
        <f t="shared" si="0"/>
        <v>176314.61379999999</v>
      </c>
    </row>
    <row r="21" spans="2:11">
      <c r="B21" s="8" t="s">
        <v>25</v>
      </c>
      <c r="C21" s="9">
        <v>9674</v>
      </c>
      <c r="D21" s="9">
        <v>7303.2</v>
      </c>
      <c r="E21" s="9">
        <v>34440.9</v>
      </c>
      <c r="F21" s="10">
        <v>542298.43999999994</v>
      </c>
      <c r="G21" s="10">
        <v>501683.97</v>
      </c>
      <c r="H21" s="10">
        <v>326094.59999999998</v>
      </c>
      <c r="I21" s="31">
        <f t="shared" si="1"/>
        <v>0.65</v>
      </c>
      <c r="J21" s="10">
        <f t="shared" si="2"/>
        <v>352493.98599999998</v>
      </c>
      <c r="K21" s="11">
        <f t="shared" si="0"/>
        <v>22386.584999999999</v>
      </c>
    </row>
    <row r="22" spans="2:11">
      <c r="B22" s="8" t="s">
        <v>26</v>
      </c>
      <c r="C22" s="9">
        <v>3769.7</v>
      </c>
      <c r="D22" s="9">
        <v>2358.1999999999998</v>
      </c>
      <c r="E22" s="9">
        <v>54956.7</v>
      </c>
      <c r="F22" s="10">
        <v>445861.05</v>
      </c>
      <c r="G22" s="10">
        <v>462699.49</v>
      </c>
      <c r="H22" s="10">
        <v>300749.5</v>
      </c>
      <c r="I22" s="31">
        <f t="shared" si="1"/>
        <v>0.65</v>
      </c>
      <c r="J22" s="10">
        <f t="shared" si="2"/>
        <v>289809.6825</v>
      </c>
      <c r="K22" s="11">
        <f t="shared" si="0"/>
        <v>35721.855000000003</v>
      </c>
    </row>
    <row r="23" spans="2:11">
      <c r="B23" s="8" t="s">
        <v>28</v>
      </c>
      <c r="C23" s="9">
        <v>13510</v>
      </c>
      <c r="D23" s="9">
        <v>15380</v>
      </c>
      <c r="E23" s="9">
        <v>60540</v>
      </c>
      <c r="F23" s="10">
        <v>3862546.25</v>
      </c>
      <c r="G23" s="10">
        <v>3804900.93</v>
      </c>
      <c r="H23" s="10">
        <v>1255598.5</v>
      </c>
      <c r="I23" s="31">
        <f t="shared" si="1"/>
        <v>0.33</v>
      </c>
      <c r="J23" s="10">
        <f t="shared" si="2"/>
        <v>1274640.2625</v>
      </c>
      <c r="K23" s="11">
        <f t="shared" si="0"/>
        <v>19978.2</v>
      </c>
    </row>
    <row r="24" spans="2:11">
      <c r="B24" s="8" t="s">
        <v>29</v>
      </c>
      <c r="C24" s="9">
        <v>39611.699999999997</v>
      </c>
      <c r="D24" s="9">
        <v>28615.8</v>
      </c>
      <c r="E24" s="9">
        <v>162317.6</v>
      </c>
      <c r="F24" s="10">
        <v>3761540.41</v>
      </c>
      <c r="G24" s="10">
        <v>3434353.66</v>
      </c>
      <c r="H24" s="10">
        <v>3291738.5999999996</v>
      </c>
      <c r="I24" s="31">
        <f t="shared" si="1"/>
        <v>0.95850000000000002</v>
      </c>
      <c r="J24" s="10">
        <f t="shared" si="2"/>
        <v>3605436.4829850001</v>
      </c>
      <c r="K24" s="11">
        <f t="shared" si="0"/>
        <v>155581.41959999999</v>
      </c>
    </row>
    <row r="25" spans="2:11">
      <c r="B25" s="8" t="s">
        <v>30</v>
      </c>
      <c r="C25" s="9">
        <v>11419.3</v>
      </c>
      <c r="D25" s="9">
        <v>11703.6</v>
      </c>
      <c r="E25" s="9">
        <v>42542.400000000001</v>
      </c>
      <c r="F25" s="10">
        <v>2748781.42</v>
      </c>
      <c r="G25" s="10">
        <v>2627298.12</v>
      </c>
      <c r="H25" s="10">
        <v>2584900.1999999997</v>
      </c>
      <c r="I25" s="31">
        <f t="shared" si="1"/>
        <v>0.9839</v>
      </c>
      <c r="J25" s="10">
        <f t="shared" si="2"/>
        <v>2704526.039138</v>
      </c>
      <c r="K25" s="11">
        <f t="shared" si="0"/>
        <v>41857.467400000001</v>
      </c>
    </row>
    <row r="26" spans="2:11">
      <c r="B26" s="8" t="s">
        <v>31</v>
      </c>
      <c r="C26" s="9">
        <v>29327.1</v>
      </c>
      <c r="D26" s="9">
        <v>34819</v>
      </c>
      <c r="E26" s="9">
        <v>125923.3</v>
      </c>
      <c r="F26" s="10">
        <v>3538454.01</v>
      </c>
      <c r="G26" s="10">
        <v>3694138.63</v>
      </c>
      <c r="H26" s="10">
        <v>2626172.8000000003</v>
      </c>
      <c r="I26" s="31">
        <f t="shared" si="1"/>
        <v>0.71089999999999998</v>
      </c>
      <c r="J26" s="10">
        <f t="shared" si="2"/>
        <v>2515486.9557089997</v>
      </c>
      <c r="K26" s="11">
        <f t="shared" si="0"/>
        <v>89518.873999999996</v>
      </c>
    </row>
    <row r="27" spans="2:11">
      <c r="B27" s="8" t="s">
        <v>32</v>
      </c>
      <c r="C27" s="9">
        <v>10822.3</v>
      </c>
      <c r="D27" s="9">
        <v>10061.5</v>
      </c>
      <c r="E27" s="9">
        <v>40905.300000000003</v>
      </c>
      <c r="F27" s="10">
        <v>330831.55</v>
      </c>
      <c r="G27" s="10">
        <v>297237.65000000002</v>
      </c>
      <c r="H27" s="10">
        <v>231845.40000000002</v>
      </c>
      <c r="I27" s="31">
        <f t="shared" si="1"/>
        <v>0.78</v>
      </c>
      <c r="J27" s="10">
        <f t="shared" si="2"/>
        <v>258048.609</v>
      </c>
      <c r="K27" s="11">
        <f t="shared" si="0"/>
        <v>31906.133999999998</v>
      </c>
    </row>
    <row r="28" spans="2:11">
      <c r="B28" s="8" t="s">
        <v>33</v>
      </c>
      <c r="C28" s="9">
        <v>55274.6</v>
      </c>
      <c r="D28" s="9">
        <v>60048.800000000003</v>
      </c>
      <c r="E28" s="9">
        <v>173767</v>
      </c>
      <c r="F28" s="10">
        <v>1524623.04</v>
      </c>
      <c r="G28" s="10">
        <v>1487907.82</v>
      </c>
      <c r="H28" s="10">
        <v>371977</v>
      </c>
      <c r="I28" s="31">
        <f t="shared" si="1"/>
        <v>0.25</v>
      </c>
      <c r="J28" s="10">
        <f t="shared" si="2"/>
        <v>381155.76</v>
      </c>
      <c r="K28" s="11">
        <f t="shared" si="0"/>
        <v>43441.75</v>
      </c>
    </row>
    <row r="29" spans="2:11">
      <c r="B29" s="8" t="s">
        <v>34</v>
      </c>
      <c r="C29" s="9">
        <v>9530.9</v>
      </c>
      <c r="D29" s="9">
        <v>3601</v>
      </c>
      <c r="E29" s="9">
        <v>33011</v>
      </c>
      <c r="F29" s="10">
        <v>956850.46</v>
      </c>
      <c r="G29" s="10">
        <v>968584.62</v>
      </c>
      <c r="H29" s="10">
        <v>822982.2</v>
      </c>
      <c r="I29" s="31">
        <f t="shared" si="1"/>
        <v>0.84970000000000001</v>
      </c>
      <c r="J29" s="10">
        <f t="shared" si="2"/>
        <v>813035.83586200001</v>
      </c>
      <c r="K29" s="11">
        <f t="shared" si="0"/>
        <v>28049.4467</v>
      </c>
    </row>
    <row r="30" spans="2:11">
      <c r="B30" s="8" t="s">
        <v>35</v>
      </c>
      <c r="C30" s="9">
        <v>36900</v>
      </c>
      <c r="D30" s="9">
        <v>40740</v>
      </c>
      <c r="E30" s="9">
        <v>154040</v>
      </c>
      <c r="F30" s="10">
        <v>3161638.24</v>
      </c>
      <c r="G30" s="10">
        <v>3258180.77</v>
      </c>
      <c r="H30" s="10">
        <v>2855859.0999999996</v>
      </c>
      <c r="I30" s="31">
        <f t="shared" si="1"/>
        <v>0.87649999999999995</v>
      </c>
      <c r="J30" s="10">
        <f t="shared" si="2"/>
        <v>2771175.9173599998</v>
      </c>
      <c r="K30" s="11">
        <f t="shared" si="0"/>
        <v>135016.06</v>
      </c>
    </row>
    <row r="31" spans="2:11">
      <c r="B31" s="8" t="s">
        <v>36</v>
      </c>
      <c r="C31" s="9">
        <v>29960</v>
      </c>
      <c r="D31" s="9">
        <v>15230</v>
      </c>
      <c r="E31" s="9">
        <v>76390</v>
      </c>
      <c r="F31" s="10">
        <v>668603.17000000004</v>
      </c>
      <c r="G31" s="10">
        <v>745349.92</v>
      </c>
      <c r="H31" s="10">
        <v>313047</v>
      </c>
      <c r="I31" s="31">
        <f t="shared" si="1"/>
        <v>0.42</v>
      </c>
      <c r="J31" s="10">
        <f t="shared" si="2"/>
        <v>280813.33140000002</v>
      </c>
      <c r="K31" s="11">
        <f t="shared" si="0"/>
        <v>32083.8</v>
      </c>
    </row>
    <row r="32" spans="2:11">
      <c r="B32" s="8" t="s">
        <v>37</v>
      </c>
      <c r="C32" s="9">
        <v>17892.400000000001</v>
      </c>
      <c r="D32" s="9">
        <v>20382.7</v>
      </c>
      <c r="E32" s="9">
        <v>72041.3</v>
      </c>
      <c r="F32" s="10">
        <v>2930989.43</v>
      </c>
      <c r="G32" s="10">
        <v>2646696.02</v>
      </c>
      <c r="H32" s="10">
        <v>1851909.2000000002</v>
      </c>
      <c r="I32" s="31">
        <f t="shared" si="1"/>
        <v>0.69969999999999999</v>
      </c>
      <c r="J32" s="10">
        <f t="shared" si="2"/>
        <v>2050813.3041710001</v>
      </c>
      <c r="K32" s="11">
        <f t="shared" si="0"/>
        <v>50407.297599999998</v>
      </c>
    </row>
    <row r="33" spans="2:11">
      <c r="B33" s="8" t="s">
        <v>38</v>
      </c>
      <c r="C33" s="9">
        <v>31674.7</v>
      </c>
      <c r="D33" s="9">
        <v>34182.400000000001</v>
      </c>
      <c r="E33" s="9">
        <v>89051.3</v>
      </c>
      <c r="F33" s="10">
        <v>2186404.0099999998</v>
      </c>
      <c r="G33" s="10">
        <v>1891650.71</v>
      </c>
      <c r="H33" s="10">
        <v>1664528.2000000002</v>
      </c>
      <c r="I33" s="31">
        <f t="shared" si="1"/>
        <v>0.87990000000000002</v>
      </c>
      <c r="J33" s="10">
        <f t="shared" si="2"/>
        <v>1923816.8883989998</v>
      </c>
      <c r="K33" s="11">
        <f t="shared" si="0"/>
        <v>78356.238899999997</v>
      </c>
    </row>
    <row r="34" spans="2:11">
      <c r="B34" s="8" t="s">
        <v>39</v>
      </c>
      <c r="C34" s="9">
        <v>10590.9</v>
      </c>
      <c r="D34" s="9">
        <v>8488.1</v>
      </c>
      <c r="E34" s="9">
        <v>53154.6</v>
      </c>
      <c r="F34" s="10">
        <v>822620.51</v>
      </c>
      <c r="G34" s="10">
        <v>802232.15</v>
      </c>
      <c r="H34" s="10">
        <v>601674.10000000009</v>
      </c>
      <c r="I34" s="31">
        <f t="shared" si="1"/>
        <v>0.75</v>
      </c>
      <c r="J34" s="10">
        <f t="shared" si="2"/>
        <v>616965.38250000007</v>
      </c>
      <c r="K34" s="11">
        <f t="shared" si="0"/>
        <v>39865.949999999997</v>
      </c>
    </row>
    <row r="35" spans="2:11">
      <c r="B35" s="8" t="s">
        <v>40</v>
      </c>
      <c r="C35" s="9">
        <v>18821</v>
      </c>
      <c r="D35" s="9">
        <v>17956</v>
      </c>
      <c r="E35" s="9">
        <v>76491</v>
      </c>
      <c r="F35" s="10">
        <v>2074595.23</v>
      </c>
      <c r="G35" s="10">
        <v>2013786.51</v>
      </c>
      <c r="H35" s="10">
        <v>886066.1</v>
      </c>
      <c r="I35" s="31">
        <f t="shared" si="1"/>
        <v>0.44</v>
      </c>
      <c r="J35" s="10">
        <f t="shared" si="2"/>
        <v>912821.90119999996</v>
      </c>
      <c r="K35" s="11">
        <f t="shared" si="0"/>
        <v>33656.04</v>
      </c>
    </row>
    <row r="36" spans="2:11">
      <c r="B36" s="8" t="s">
        <v>41</v>
      </c>
      <c r="C36" s="9">
        <v>29255.9</v>
      </c>
      <c r="D36" s="9">
        <v>43503.199999999997</v>
      </c>
      <c r="E36" s="9">
        <v>126400.2</v>
      </c>
      <c r="F36" s="10">
        <v>1336754.69</v>
      </c>
      <c r="G36" s="10">
        <v>1326365.3999999999</v>
      </c>
      <c r="H36" s="10">
        <v>543809.80000000005</v>
      </c>
      <c r="I36" s="31">
        <f t="shared" si="1"/>
        <v>0.41</v>
      </c>
      <c r="J36" s="10">
        <f t="shared" si="2"/>
        <v>548069.42289999989</v>
      </c>
      <c r="K36" s="11">
        <f t="shared" si="0"/>
        <v>51824.082000000002</v>
      </c>
    </row>
    <row r="37" spans="2:11">
      <c r="B37" s="8" t="s">
        <v>42</v>
      </c>
      <c r="C37" s="9">
        <v>59151.199999999997</v>
      </c>
      <c r="D37" s="9">
        <v>40446</v>
      </c>
      <c r="E37" s="9">
        <v>304949.59999999998</v>
      </c>
      <c r="F37" s="10">
        <v>2131728.31</v>
      </c>
      <c r="G37" s="10">
        <v>2128583.2400000002</v>
      </c>
      <c r="H37" s="10">
        <v>510860</v>
      </c>
      <c r="I37" s="31">
        <f t="shared" si="1"/>
        <v>0.24</v>
      </c>
      <c r="J37" s="10">
        <f t="shared" si="2"/>
        <v>511614.79440000001</v>
      </c>
      <c r="K37" s="11">
        <f t="shared" si="0"/>
        <v>73187.903999999995</v>
      </c>
    </row>
    <row r="38" spans="2:11">
      <c r="B38" s="8" t="s">
        <v>43</v>
      </c>
      <c r="C38" s="9">
        <v>20103.099999999999</v>
      </c>
      <c r="D38" s="9">
        <v>30539.599999999999</v>
      </c>
      <c r="E38" s="9">
        <v>100335.2</v>
      </c>
      <c r="F38" s="10">
        <v>1000279.94</v>
      </c>
      <c r="G38" s="10">
        <v>975168.31</v>
      </c>
      <c r="H38" s="10">
        <v>429074.10000000003</v>
      </c>
      <c r="I38" s="31">
        <f t="shared" si="1"/>
        <v>0.44</v>
      </c>
      <c r="J38" s="10">
        <f t="shared" si="2"/>
        <v>440123.17359999998</v>
      </c>
      <c r="K38" s="11">
        <f t="shared" si="0"/>
        <v>44147.487999999998</v>
      </c>
    </row>
    <row r="39" spans="2:11">
      <c r="B39" s="8" t="s">
        <v>44</v>
      </c>
      <c r="C39" s="9">
        <v>94380</v>
      </c>
      <c r="D39" s="9">
        <v>103620</v>
      </c>
      <c r="E39" s="9">
        <v>395880</v>
      </c>
      <c r="F39" s="10">
        <v>8429336.3499999996</v>
      </c>
      <c r="G39" s="10">
        <v>8828836.7899999991</v>
      </c>
      <c r="H39" s="10">
        <v>4767406.8</v>
      </c>
      <c r="I39" s="31">
        <f t="shared" si="1"/>
        <v>0.54</v>
      </c>
      <c r="J39" s="10">
        <f t="shared" si="2"/>
        <v>4551841.6289999997</v>
      </c>
      <c r="K39" s="11">
        <f t="shared" si="0"/>
        <v>213775.2</v>
      </c>
    </row>
    <row r="40" spans="2:11">
      <c r="B40" s="8" t="s">
        <v>45</v>
      </c>
      <c r="C40" s="9">
        <v>-75420.3</v>
      </c>
      <c r="D40" s="9">
        <v>8384</v>
      </c>
      <c r="E40" s="9">
        <v>22996.400000000001</v>
      </c>
      <c r="F40" s="10">
        <v>3155296.41</v>
      </c>
      <c r="G40" s="10">
        <v>2766183.34</v>
      </c>
      <c r="H40" s="10">
        <v>1161797</v>
      </c>
      <c r="I40" s="31">
        <f t="shared" si="1"/>
        <v>0.42</v>
      </c>
      <c r="J40" s="10">
        <f t="shared" si="2"/>
        <v>1325224.4922</v>
      </c>
      <c r="K40" s="12">
        <f t="shared" si="0"/>
        <v>9658.4879999999994</v>
      </c>
    </row>
    <row r="41" spans="2:11">
      <c r="B41" s="8" t="s">
        <v>46</v>
      </c>
      <c r="C41" s="9">
        <v>13425</v>
      </c>
      <c r="D41" s="9">
        <v>6358.8</v>
      </c>
      <c r="E41" s="9">
        <v>26654.2</v>
      </c>
      <c r="F41" s="10">
        <v>990325.51</v>
      </c>
      <c r="G41" s="10">
        <v>1098055.6499999999</v>
      </c>
      <c r="H41" s="10">
        <v>505105.6</v>
      </c>
      <c r="I41" s="31">
        <f t="shared" si="1"/>
        <v>0.46</v>
      </c>
      <c r="J41" s="10">
        <f t="shared" si="2"/>
        <v>455549.73460000003</v>
      </c>
      <c r="K41" s="11">
        <f t="shared" si="0"/>
        <v>12260.932000000001</v>
      </c>
    </row>
    <row r="42" spans="2:11">
      <c r="B42" s="8" t="s">
        <v>47</v>
      </c>
      <c r="C42" s="9">
        <v>69040</v>
      </c>
      <c r="D42" s="9">
        <v>81260</v>
      </c>
      <c r="E42" s="9">
        <v>314720</v>
      </c>
      <c r="F42" s="10">
        <v>8053743.29</v>
      </c>
      <c r="G42" s="10">
        <v>8481702.7699999996</v>
      </c>
      <c r="H42" s="10">
        <v>2374876.7999999998</v>
      </c>
      <c r="I42" s="31">
        <f t="shared" si="1"/>
        <v>0.28000000000000003</v>
      </c>
      <c r="J42" s="10">
        <f t="shared" si="2"/>
        <v>2255048.1212000004</v>
      </c>
      <c r="K42" s="11">
        <f t="shared" si="0"/>
        <v>88121.600000000006</v>
      </c>
    </row>
    <row r="43" spans="2:11">
      <c r="B43" s="8" t="s">
        <v>48</v>
      </c>
      <c r="C43" s="9">
        <v>21252.400000000001</v>
      </c>
      <c r="D43" s="9">
        <v>11174.8</v>
      </c>
      <c r="E43" s="9">
        <v>-288262.3</v>
      </c>
      <c r="F43" s="10">
        <v>505719.12</v>
      </c>
      <c r="G43" s="10">
        <v>618758.82999999996</v>
      </c>
      <c r="H43" s="10">
        <v>389818.1</v>
      </c>
      <c r="I43" s="31">
        <f t="shared" si="1"/>
        <v>0.63</v>
      </c>
      <c r="J43" s="10">
        <f t="shared" si="2"/>
        <v>318603.04560000001</v>
      </c>
      <c r="K43" s="11">
        <f t="shared" si="0"/>
        <v>-181605.24900000001</v>
      </c>
    </row>
    <row r="44" spans="2:11">
      <c r="B44" s="8" t="s">
        <v>49</v>
      </c>
      <c r="C44" s="9">
        <v>102358.39999999999</v>
      </c>
      <c r="D44" s="9">
        <v>23825.5</v>
      </c>
      <c r="E44" s="9">
        <v>102183.3</v>
      </c>
      <c r="F44" s="10">
        <v>587553.47</v>
      </c>
      <c r="G44" s="10">
        <v>670939.22</v>
      </c>
      <c r="H44" s="10">
        <v>420592.2</v>
      </c>
      <c r="I44" s="31">
        <f t="shared" si="1"/>
        <v>0.62690000000000001</v>
      </c>
      <c r="J44" s="10">
        <f t="shared" si="2"/>
        <v>368337.27034300001</v>
      </c>
      <c r="K44" s="11">
        <f t="shared" si="0"/>
        <v>64058.710800000001</v>
      </c>
    </row>
    <row r="45" spans="2:11">
      <c r="B45" s="8" t="s">
        <v>50</v>
      </c>
      <c r="C45" s="9">
        <v>12220</v>
      </c>
      <c r="D45" s="9">
        <v>11325</v>
      </c>
      <c r="E45" s="9">
        <v>42976</v>
      </c>
      <c r="F45" s="10">
        <v>708311.16</v>
      </c>
      <c r="G45" s="10">
        <v>805595.1</v>
      </c>
      <c r="H45" s="10">
        <v>526201.20000000007</v>
      </c>
      <c r="I45" s="31">
        <f t="shared" si="1"/>
        <v>0.6532</v>
      </c>
      <c r="J45" s="10">
        <f t="shared" si="2"/>
        <v>462668.849712</v>
      </c>
      <c r="K45" s="11">
        <f t="shared" si="0"/>
        <v>28071.923200000001</v>
      </c>
    </row>
    <row r="46" spans="2:11">
      <c r="B46" s="8" t="s">
        <v>51</v>
      </c>
      <c r="C46" s="9">
        <v>3150.4</v>
      </c>
      <c r="D46" s="9">
        <v>3535.9</v>
      </c>
      <c r="E46" s="9">
        <v>14041.5</v>
      </c>
      <c r="F46" s="10">
        <v>1101387.51</v>
      </c>
      <c r="G46" s="10">
        <v>1028544.66</v>
      </c>
      <c r="H46" s="10">
        <v>483416</v>
      </c>
      <c r="I46" s="31">
        <f t="shared" si="1"/>
        <v>0.47</v>
      </c>
      <c r="J46" s="10">
        <f t="shared" si="2"/>
        <v>517652.12969999999</v>
      </c>
      <c r="K46" s="11">
        <f t="shared" si="0"/>
        <v>6599.5050000000001</v>
      </c>
    </row>
    <row r="47" spans="2:11">
      <c r="B47" s="8" t="s">
        <v>52</v>
      </c>
      <c r="C47" s="9">
        <v>7360</v>
      </c>
      <c r="D47" s="9">
        <v>2060</v>
      </c>
      <c r="E47" s="9">
        <v>14470</v>
      </c>
      <c r="F47" s="10">
        <v>512322.32</v>
      </c>
      <c r="G47" s="10">
        <v>493629.45</v>
      </c>
      <c r="H47" s="10">
        <v>355413.2</v>
      </c>
      <c r="I47" s="31">
        <f t="shared" si="1"/>
        <v>0.72</v>
      </c>
      <c r="J47" s="10">
        <f t="shared" si="2"/>
        <v>368872.07039999997</v>
      </c>
      <c r="K47" s="11">
        <f t="shared" si="0"/>
        <v>10418.4</v>
      </c>
    </row>
    <row r="48" spans="2:11">
      <c r="B48" s="8" t="s">
        <v>53</v>
      </c>
      <c r="C48" s="9">
        <v>4461.1000000000004</v>
      </c>
      <c r="D48" s="9">
        <v>10327.9</v>
      </c>
      <c r="E48" s="9">
        <v>24347.200000000001</v>
      </c>
      <c r="F48" s="10">
        <v>1307012.99</v>
      </c>
      <c r="G48" s="10">
        <v>1267985.79</v>
      </c>
      <c r="H48" s="10">
        <v>481824.89999999997</v>
      </c>
      <c r="I48" s="31">
        <f t="shared" si="1"/>
        <v>0.38</v>
      </c>
      <c r="J48" s="10">
        <f t="shared" si="2"/>
        <v>496664.9362</v>
      </c>
      <c r="K48" s="11">
        <f t="shared" si="0"/>
        <v>9251.9359999999997</v>
      </c>
    </row>
    <row r="49" spans="2:11">
      <c r="B49" s="8" t="s">
        <v>54</v>
      </c>
      <c r="C49" s="9">
        <v>48020</v>
      </c>
      <c r="D49" s="9">
        <v>26150</v>
      </c>
      <c r="E49" s="9">
        <v>70650</v>
      </c>
      <c r="F49" s="10">
        <v>609620.25</v>
      </c>
      <c r="G49" s="10">
        <v>620214.26</v>
      </c>
      <c r="H49" s="10">
        <v>303905</v>
      </c>
      <c r="I49" s="31">
        <f t="shared" si="1"/>
        <v>0.49</v>
      </c>
      <c r="J49" s="10">
        <f t="shared" si="2"/>
        <v>298713.92249999999</v>
      </c>
      <c r="K49" s="11">
        <f t="shared" si="0"/>
        <v>34618.5</v>
      </c>
    </row>
    <row r="50" spans="2:11">
      <c r="B50" s="8" t="s">
        <v>55</v>
      </c>
      <c r="C50" s="9">
        <v>18030</v>
      </c>
      <c r="D50" s="9">
        <v>24835</v>
      </c>
      <c r="E50" s="9">
        <v>90037</v>
      </c>
      <c r="F50" s="10">
        <v>1738148.18</v>
      </c>
      <c r="G50" s="10">
        <v>1801619.97</v>
      </c>
      <c r="H50" s="10">
        <v>450353.5</v>
      </c>
      <c r="I50" s="31">
        <f t="shared" si="1"/>
        <v>0.25</v>
      </c>
      <c r="J50" s="10">
        <f t="shared" si="2"/>
        <v>434537.04499999998</v>
      </c>
      <c r="K50" s="11">
        <f t="shared" si="0"/>
        <v>22509.25</v>
      </c>
    </row>
    <row r="51" spans="2:11">
      <c r="B51" s="8" t="s">
        <v>56</v>
      </c>
      <c r="C51" s="9">
        <v>11794.4</v>
      </c>
      <c r="D51" s="9">
        <v>-15066.4</v>
      </c>
      <c r="E51" s="9">
        <v>17092.7</v>
      </c>
      <c r="F51" s="10">
        <v>359128.6</v>
      </c>
      <c r="G51" s="10">
        <v>389160.95</v>
      </c>
      <c r="H51" s="10">
        <v>310978.2</v>
      </c>
      <c r="I51" s="31">
        <f t="shared" si="1"/>
        <v>0.79910000000000003</v>
      </c>
      <c r="J51" s="10">
        <f t="shared" si="2"/>
        <v>286979.66425999999</v>
      </c>
      <c r="K51" s="11">
        <f t="shared" si="0"/>
        <v>13658.776599999999</v>
      </c>
    </row>
    <row r="52" spans="2:11" ht="13.1" thickBot="1">
      <c r="B52" s="13" t="s">
        <v>57</v>
      </c>
      <c r="C52" s="14">
        <v>2309.9</v>
      </c>
      <c r="D52" s="14">
        <v>2916.8</v>
      </c>
      <c r="E52" s="14">
        <v>15670.9</v>
      </c>
      <c r="F52" s="15">
        <v>350815.96</v>
      </c>
      <c r="G52" s="15">
        <v>415504.41</v>
      </c>
      <c r="H52" s="15">
        <v>240988.69999999998</v>
      </c>
      <c r="I52" s="45">
        <f t="shared" si="1"/>
        <v>0.57999999999999996</v>
      </c>
      <c r="J52" s="15">
        <f t="shared" si="2"/>
        <v>203473.2568</v>
      </c>
      <c r="K52" s="16">
        <f t="shared" si="0"/>
        <v>9089.1219999999994</v>
      </c>
    </row>
    <row r="53" spans="2:11">
      <c r="C53" s="17">
        <f>SUM(C3:C52)</f>
        <v>933477.20000000007</v>
      </c>
      <c r="D53" s="17">
        <f>SUM(D3:D52)</f>
        <v>1015240.8</v>
      </c>
      <c r="E53" s="17">
        <f>SUM(E3:E52)</f>
        <v>3635784.7000000011</v>
      </c>
      <c r="F53" s="18">
        <f>SUM(F3:F52)</f>
        <v>87278826.979999989</v>
      </c>
      <c r="G53" s="18"/>
      <c r="H53" s="18">
        <f>SUM(H3:H52)</f>
        <v>47359335.000000007</v>
      </c>
      <c r="J53" s="18">
        <f>SUM(J3:J52)</f>
        <v>48177427.305701002</v>
      </c>
      <c r="K53" s="19">
        <f>SUM(K3:K52)</f>
        <v>1845620.3901999996</v>
      </c>
    </row>
    <row r="54" spans="2:11">
      <c r="B54" s="20"/>
      <c r="C54" s="20" t="s">
        <v>58</v>
      </c>
      <c r="D54" s="21">
        <f>D53/C53-1</f>
        <v>8.7590355715168933E-2</v>
      </c>
      <c r="F54" s="20"/>
      <c r="G54" s="20"/>
      <c r="H54" s="20"/>
      <c r="J54" s="22" t="s">
        <v>59</v>
      </c>
      <c r="K54" s="23" t="s">
        <v>73</v>
      </c>
    </row>
    <row r="55" spans="2:11">
      <c r="D55" s="20"/>
      <c r="E55" s="21"/>
      <c r="I55" s="24">
        <f>N3</f>
        <v>43615</v>
      </c>
      <c r="J55" s="25">
        <f>N4</f>
        <v>11945.9</v>
      </c>
      <c r="K55" s="25">
        <f>N6</f>
        <v>457.63333270976062</v>
      </c>
    </row>
    <row r="56" spans="2:11">
      <c r="B56" s="26" t="s">
        <v>60</v>
      </c>
      <c r="I56" s="24">
        <f>'31122018'!I55</f>
        <v>43510</v>
      </c>
      <c r="J56" s="25">
        <f>'31122018'!J55</f>
        <v>10746.05</v>
      </c>
      <c r="K56" s="25">
        <f>'31122018'!K55</f>
        <v>432.72459126531948</v>
      </c>
    </row>
    <row r="57" spans="2:11">
      <c r="B57" t="s">
        <v>61</v>
      </c>
      <c r="J57" s="27">
        <f>J55/J56-1</f>
        <v>0.11165498020202769</v>
      </c>
      <c r="K57" s="27">
        <f>K55/K56-1</f>
        <v>5.7562574319167004E-2</v>
      </c>
    </row>
    <row r="58" spans="2:11">
      <c r="B58" t="s">
        <v>62</v>
      </c>
      <c r="K58" s="24"/>
    </row>
    <row r="59" spans="2:11">
      <c r="B59" t="s">
        <v>94</v>
      </c>
      <c r="K59" s="28"/>
    </row>
    <row r="60" spans="2:11" ht="25.55" customHeight="1">
      <c r="B60" s="61" t="s">
        <v>95</v>
      </c>
      <c r="C60" s="61"/>
      <c r="D60" s="61"/>
      <c r="E60" s="61"/>
      <c r="F60" s="61"/>
      <c r="G60" s="61"/>
      <c r="H60" s="61"/>
      <c r="I60" s="61"/>
      <c r="J60" s="61"/>
      <c r="K60" s="43"/>
    </row>
    <row r="61" spans="2:11">
      <c r="B61" s="61"/>
      <c r="C61" s="61"/>
      <c r="D61" s="61"/>
      <c r="E61" s="61"/>
      <c r="F61" s="61"/>
      <c r="G61" s="61"/>
      <c r="H61" s="61"/>
      <c r="I61" s="61"/>
      <c r="J61" s="61"/>
      <c r="K61" s="43"/>
    </row>
    <row r="62" spans="2:11">
      <c r="B62" s="61"/>
      <c r="C62" s="61"/>
      <c r="D62" s="61"/>
      <c r="E62" s="61"/>
      <c r="F62" s="61"/>
      <c r="G62" s="61"/>
      <c r="H62" s="61"/>
      <c r="I62" s="61"/>
      <c r="J62" s="61"/>
      <c r="K62" s="43"/>
    </row>
    <row r="63" spans="2:11">
      <c r="B63" s="61"/>
      <c r="C63" s="61"/>
      <c r="D63" s="61"/>
      <c r="E63" s="61"/>
      <c r="F63" s="61"/>
      <c r="G63" s="61"/>
      <c r="H63" s="61"/>
      <c r="I63" s="61"/>
      <c r="J63" s="61"/>
      <c r="K63" s="43"/>
    </row>
  </sheetData>
  <mergeCells count="4">
    <mergeCell ref="B60:J60"/>
    <mergeCell ref="B61:J61"/>
    <mergeCell ref="B62:J62"/>
    <mergeCell ref="B63:J6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S63"/>
  <sheetViews>
    <sheetView tabSelected="1" workbookViewId="0">
      <selection activeCell="D38" sqref="D38"/>
    </sheetView>
  </sheetViews>
  <sheetFormatPr defaultRowHeight="12.45"/>
  <cols>
    <col min="1" max="1" width="2.125" customWidth="1"/>
    <col min="2" max="2" width="33.5" customWidth="1"/>
    <col min="3" max="3" width="12.5" customWidth="1"/>
    <col min="4" max="4" width="13" customWidth="1"/>
    <col min="5" max="5" width="12.5" customWidth="1"/>
    <col min="6" max="6" width="13.5" customWidth="1"/>
    <col min="7" max="8" width="13.125" hidden="1" customWidth="1"/>
    <col min="9" max="9" width="10" bestFit="1" customWidth="1"/>
    <col min="10" max="10" width="14.125" customWidth="1"/>
    <col min="11" max="11" width="11.5" customWidth="1"/>
    <col min="12" max="14" width="10.625" customWidth="1"/>
    <col min="15" max="15" width="14.5" customWidth="1"/>
    <col min="16" max="16" width="12.5" customWidth="1"/>
    <col min="17" max="17" width="11.25" bestFit="1" customWidth="1"/>
    <col min="18" max="18" width="9.5" bestFit="1" customWidth="1"/>
  </cols>
  <sheetData>
    <row r="1" spans="2:19">
      <c r="C1" s="3"/>
      <c r="D1" s="3" t="s">
        <v>2</v>
      </c>
      <c r="E1" s="3"/>
      <c r="F1" s="3"/>
      <c r="G1" s="3"/>
      <c r="H1" s="3"/>
      <c r="I1" s="3"/>
      <c r="J1" s="3"/>
      <c r="K1" s="3"/>
    </row>
    <row r="2" spans="2:19" ht="62.85" thickBot="1">
      <c r="B2" s="33" t="s">
        <v>3</v>
      </c>
      <c r="C2" s="33" t="s">
        <v>98</v>
      </c>
      <c r="D2" s="33" t="s">
        <v>97</v>
      </c>
      <c r="E2" s="33" t="s">
        <v>99</v>
      </c>
      <c r="F2" s="33" t="s">
        <v>100</v>
      </c>
      <c r="G2" s="33" t="s">
        <v>91</v>
      </c>
      <c r="H2" s="33" t="s">
        <v>92</v>
      </c>
      <c r="I2" s="33" t="s">
        <v>72</v>
      </c>
      <c r="J2" s="33" t="s">
        <v>101</v>
      </c>
      <c r="K2" s="33" t="s">
        <v>70</v>
      </c>
      <c r="L2" s="62" t="s">
        <v>108</v>
      </c>
      <c r="M2" s="62" t="s">
        <v>109</v>
      </c>
      <c r="N2" s="62" t="s">
        <v>110</v>
      </c>
    </row>
    <row r="3" spans="2:19" ht="13.1" thickTop="1">
      <c r="B3" s="4" t="s">
        <v>8</v>
      </c>
      <c r="C3" s="5">
        <v>6907.4</v>
      </c>
      <c r="D3" s="5">
        <v>10224.200000000001</v>
      </c>
      <c r="E3" s="5">
        <v>43219</v>
      </c>
      <c r="F3" s="6">
        <v>743161.04</v>
      </c>
      <c r="G3" s="6">
        <v>813469.85</v>
      </c>
      <c r="H3" s="6">
        <v>309118.5</v>
      </c>
      <c r="I3" s="30">
        <v>0.38</v>
      </c>
      <c r="J3" s="6">
        <f>I3*F3</f>
        <v>282401.19520000002</v>
      </c>
      <c r="K3" s="7">
        <f t="shared" ref="K3:K52" si="0">ROUND(I3*E3,4)</f>
        <v>16423.22</v>
      </c>
      <c r="L3" s="55">
        <f>(J3)/SUM($J$3:$J$52)</f>
        <v>6.2816877221109468E-3</v>
      </c>
      <c r="M3" s="56">
        <f>L3*E3</f>
        <v>271.48826166191299</v>
      </c>
      <c r="N3" s="56">
        <f>L3*F3</f>
        <v>4668.3055805192025</v>
      </c>
      <c r="O3" s="22"/>
      <c r="P3" s="41">
        <v>43691</v>
      </c>
      <c r="Q3" s="41">
        <v>43615</v>
      </c>
      <c r="R3" s="42" t="s">
        <v>85</v>
      </c>
    </row>
    <row r="4" spans="2:19">
      <c r="B4" s="8" t="s">
        <v>9</v>
      </c>
      <c r="C4" s="9">
        <v>5568.5</v>
      </c>
      <c r="D4" s="9">
        <v>6554.4</v>
      </c>
      <c r="E4" s="9">
        <v>22554.5</v>
      </c>
      <c r="F4" s="10">
        <v>1505652.77</v>
      </c>
      <c r="G4" s="10">
        <v>1403450.25</v>
      </c>
      <c r="H4" s="10">
        <v>659621.60000000009</v>
      </c>
      <c r="I4" s="31">
        <v>0.47</v>
      </c>
      <c r="J4" s="10">
        <f t="shared" ref="J4:J52" si="1">I4*F4</f>
        <v>707656.80189999996</v>
      </c>
      <c r="K4" s="11">
        <f t="shared" si="0"/>
        <v>10600.615</v>
      </c>
      <c r="L4" s="55">
        <f t="shared" ref="L4:L52" si="2">(J4)/SUM($J$3:$J$52)</f>
        <v>1.5741006481276847E-2</v>
      </c>
      <c r="M4" s="56">
        <f t="shared" ref="M4:M52" si="3">L4*E4</f>
        <v>355.03053068195862</v>
      </c>
      <c r="N4" s="56">
        <f t="shared" ref="N4:N52" si="4">L4*F4</f>
        <v>23700.490011122438</v>
      </c>
      <c r="O4" s="39" t="s">
        <v>83</v>
      </c>
      <c r="P4" s="37">
        <v>11029.4</v>
      </c>
      <c r="Q4" s="37">
        <v>11945.9</v>
      </c>
      <c r="R4" s="38">
        <f>ROUND(P4/Q4-1,3)</f>
        <v>-7.6999999999999999E-2</v>
      </c>
    </row>
    <row r="5" spans="2:19">
      <c r="B5" s="8" t="s">
        <v>10</v>
      </c>
      <c r="C5" s="9">
        <v>7218.6</v>
      </c>
      <c r="D5" s="9">
        <v>12614</v>
      </c>
      <c r="E5" s="9">
        <v>54031.6</v>
      </c>
      <c r="F5" s="10">
        <v>1737601.29</v>
      </c>
      <c r="G5" s="10">
        <v>1972680</v>
      </c>
      <c r="H5" s="10">
        <v>1498527.8</v>
      </c>
      <c r="I5" s="31">
        <v>0.77979399999999999</v>
      </c>
      <c r="J5" s="10">
        <f t="shared" si="1"/>
        <v>1354971.0603342601</v>
      </c>
      <c r="K5" s="11">
        <f t="shared" si="0"/>
        <v>42133.517500000002</v>
      </c>
      <c r="L5" s="55">
        <f t="shared" si="2"/>
        <v>3.0139762926603125E-2</v>
      </c>
      <c r="M5" s="56">
        <f t="shared" si="3"/>
        <v>1628.4996145450493</v>
      </c>
      <c r="N5" s="56">
        <f t="shared" si="4"/>
        <v>52370.890941559766</v>
      </c>
      <c r="O5" s="39" t="s">
        <v>82</v>
      </c>
      <c r="P5" s="35">
        <f>J53/K53</f>
        <v>24.622195442828154</v>
      </c>
      <c r="Q5" s="35">
        <f>'31032019'!N5</f>
        <v>26.103649245271008</v>
      </c>
      <c r="R5" s="38"/>
    </row>
    <row r="6" spans="2:19">
      <c r="B6" s="8" t="s">
        <v>11</v>
      </c>
      <c r="C6" s="9">
        <v>10417.799999999999</v>
      </c>
      <c r="D6" s="9">
        <v>10121.700000000001</v>
      </c>
      <c r="E6" s="9">
        <v>48980</v>
      </c>
      <c r="F6" s="10">
        <v>785313.16</v>
      </c>
      <c r="G6" s="10">
        <v>863500.12</v>
      </c>
      <c r="H6" s="10">
        <v>405845.10000000003</v>
      </c>
      <c r="I6" s="31">
        <v>0.45</v>
      </c>
      <c r="J6" s="10">
        <f t="shared" si="1"/>
        <v>353390.92200000002</v>
      </c>
      <c r="K6" s="11">
        <f t="shared" si="0"/>
        <v>22041</v>
      </c>
      <c r="L6" s="55">
        <f t="shared" si="2"/>
        <v>7.8607720277554527E-3</v>
      </c>
      <c r="M6" s="56">
        <f t="shared" si="3"/>
        <v>385.02061391946205</v>
      </c>
      <c r="N6" s="56">
        <f t="shared" si="4"/>
        <v>6173.1677211562428</v>
      </c>
      <c r="O6" s="39" t="s">
        <v>84</v>
      </c>
      <c r="P6" s="35">
        <f>P4/P5</f>
        <v>447.94543303865277</v>
      </c>
      <c r="Q6" s="35">
        <f>'31122018'!N6</f>
        <v>432.72459126531948</v>
      </c>
      <c r="R6" s="38">
        <f>ROUND(P6/Q6-1,4)</f>
        <v>3.5200000000000002E-2</v>
      </c>
    </row>
    <row r="7" spans="2:19">
      <c r="B7" s="8" t="s">
        <v>12</v>
      </c>
      <c r="C7" s="9">
        <v>8358.9</v>
      </c>
      <c r="D7" s="9">
        <v>11952.5</v>
      </c>
      <c r="E7" s="9">
        <v>43543.4</v>
      </c>
      <c r="F7" s="10">
        <v>1907822.92</v>
      </c>
      <c r="G7" s="10">
        <v>1789361.23</v>
      </c>
      <c r="H7" s="10">
        <v>733638.1</v>
      </c>
      <c r="I7" s="31">
        <v>0.41</v>
      </c>
      <c r="J7" s="10">
        <f t="shared" si="1"/>
        <v>782207.39719999989</v>
      </c>
      <c r="K7" s="11">
        <f t="shared" si="0"/>
        <v>17852.794000000002</v>
      </c>
      <c r="L7" s="55">
        <f t="shared" si="2"/>
        <v>1.7399298185178502E-2</v>
      </c>
      <c r="M7" s="56">
        <f t="shared" si="3"/>
        <v>757.62460059650164</v>
      </c>
      <c r="N7" s="56">
        <f t="shared" si="4"/>
        <v>33194.779869597951</v>
      </c>
    </row>
    <row r="8" spans="2:19">
      <c r="B8" s="8" t="s">
        <v>13</v>
      </c>
      <c r="C8" s="9">
        <v>8257.7000000000007</v>
      </c>
      <c r="D8" s="9">
        <v>8453.4</v>
      </c>
      <c r="E8" s="9">
        <v>32386.1</v>
      </c>
      <c r="F8" s="10">
        <v>1180026.0900000001</v>
      </c>
      <c r="G8" s="10">
        <v>1196775.17</v>
      </c>
      <c r="H8" s="10">
        <v>454774.6</v>
      </c>
      <c r="I8" s="31">
        <v>0.38</v>
      </c>
      <c r="J8" s="10">
        <f t="shared" si="1"/>
        <v>448409.91420000006</v>
      </c>
      <c r="K8" s="11">
        <f t="shared" si="0"/>
        <v>12306.718000000001</v>
      </c>
      <c r="L8" s="55">
        <f t="shared" si="2"/>
        <v>9.9743595295625122E-3</v>
      </c>
      <c r="M8" s="56">
        <f t="shared" si="3"/>
        <v>323.03060516036447</v>
      </c>
      <c r="N8" s="56">
        <f t="shared" si="4"/>
        <v>11770.004475923892</v>
      </c>
      <c r="O8" s="47"/>
      <c r="P8" s="48"/>
      <c r="Q8" s="48"/>
      <c r="R8" s="49"/>
      <c r="S8" s="36"/>
    </row>
    <row r="9" spans="2:19">
      <c r="B9" s="8" t="s">
        <v>14</v>
      </c>
      <c r="C9" s="9">
        <v>29035.7</v>
      </c>
      <c r="D9" s="9">
        <v>16237.5</v>
      </c>
      <c r="E9" s="9">
        <v>62496.4</v>
      </c>
      <c r="F9" s="10">
        <v>768891.64</v>
      </c>
      <c r="G9" s="10">
        <v>823990.65</v>
      </c>
      <c r="H9" s="10">
        <v>296636.59999999998</v>
      </c>
      <c r="I9" s="31">
        <v>0.37</v>
      </c>
      <c r="J9" s="10">
        <f t="shared" si="1"/>
        <v>284489.9068</v>
      </c>
      <c r="K9" s="11">
        <f t="shared" si="0"/>
        <v>23123.668000000001</v>
      </c>
      <c r="L9" s="55">
        <f t="shared" si="2"/>
        <v>6.3281486940748172E-3</v>
      </c>
      <c r="M9" s="56">
        <f t="shared" si="3"/>
        <v>395.48651204437743</v>
      </c>
      <c r="N9" s="56">
        <f t="shared" si="4"/>
        <v>4865.6606275510449</v>
      </c>
      <c r="O9" s="50"/>
      <c r="P9" s="51"/>
      <c r="Q9" s="51"/>
      <c r="R9" s="52"/>
    </row>
    <row r="10" spans="2:19">
      <c r="B10" s="8" t="s">
        <v>15</v>
      </c>
      <c r="C10" s="9">
        <v>973</v>
      </c>
      <c r="D10" s="9">
        <v>-28660</v>
      </c>
      <c r="E10" s="9">
        <v>-25538</v>
      </c>
      <c r="F10" s="10">
        <v>1853664.62</v>
      </c>
      <c r="G10" s="10">
        <v>1643456.48</v>
      </c>
      <c r="H10" s="10">
        <v>542340.6</v>
      </c>
      <c r="I10" s="31">
        <v>0.36992999999999998</v>
      </c>
      <c r="J10" s="10">
        <f t="shared" si="1"/>
        <v>685726.15287660004</v>
      </c>
      <c r="K10" s="11">
        <f t="shared" si="0"/>
        <v>-9447.2723000000005</v>
      </c>
      <c r="L10" s="55">
        <f t="shared" si="2"/>
        <v>1.5253184577369353E-2</v>
      </c>
      <c r="M10" s="56">
        <f t="shared" si="3"/>
        <v>-389.53582773685855</v>
      </c>
      <c r="N10" s="56">
        <f t="shared" si="4"/>
        <v>28274.288593399226</v>
      </c>
      <c r="O10" s="50"/>
      <c r="P10" s="53"/>
      <c r="Q10" s="53"/>
      <c r="R10" s="52"/>
    </row>
    <row r="11" spans="2:19">
      <c r="B11" s="8" t="s">
        <v>16</v>
      </c>
      <c r="C11" s="9">
        <v>6380</v>
      </c>
      <c r="D11" s="9">
        <v>8870</v>
      </c>
      <c r="E11" s="9">
        <v>27428</v>
      </c>
      <c r="F11" s="10">
        <v>460275.01</v>
      </c>
      <c r="G11" s="10">
        <v>485614.64</v>
      </c>
      <c r="H11" s="10">
        <v>223382.7</v>
      </c>
      <c r="I11" s="31">
        <v>0.46</v>
      </c>
      <c r="J11" s="10">
        <f t="shared" si="1"/>
        <v>211726.50460000001</v>
      </c>
      <c r="K11" s="11">
        <f t="shared" si="0"/>
        <v>12616.88</v>
      </c>
      <c r="L11" s="55">
        <f t="shared" si="2"/>
        <v>4.7096110320969595E-3</v>
      </c>
      <c r="M11" s="56">
        <f t="shared" si="3"/>
        <v>129.17521138835539</v>
      </c>
      <c r="N11" s="56">
        <f t="shared" si="4"/>
        <v>2167.7162648945382</v>
      </c>
      <c r="O11" s="50"/>
      <c r="P11" s="53"/>
      <c r="Q11" s="53"/>
      <c r="R11" s="52"/>
    </row>
    <row r="12" spans="2:19">
      <c r="B12" s="8" t="s">
        <v>86</v>
      </c>
      <c r="C12" s="9">
        <v>2582.1999999999998</v>
      </c>
      <c r="D12" s="9">
        <v>2510.3000000000002</v>
      </c>
      <c r="E12" s="9">
        <v>11519.2</v>
      </c>
      <c r="F12" s="10">
        <v>595725.02</v>
      </c>
      <c r="G12" s="10">
        <v>695973.8</v>
      </c>
      <c r="H12" s="10">
        <v>341027.2</v>
      </c>
      <c r="I12" s="31">
        <v>0.49</v>
      </c>
      <c r="J12" s="10">
        <f t="shared" si="1"/>
        <v>291905.2598</v>
      </c>
      <c r="K12" s="11">
        <f t="shared" si="0"/>
        <v>5644.4080000000004</v>
      </c>
      <c r="L12" s="55">
        <f t="shared" si="2"/>
        <v>6.4930946386634342E-3</v>
      </c>
      <c r="M12" s="56">
        <f t="shared" si="3"/>
        <v>74.795255761691834</v>
      </c>
      <c r="N12" s="56">
        <f t="shared" si="4"/>
        <v>3868.0989334796673</v>
      </c>
    </row>
    <row r="13" spans="2:19">
      <c r="B13" s="8" t="s">
        <v>17</v>
      </c>
      <c r="C13" s="9">
        <v>4512.5</v>
      </c>
      <c r="D13" s="9">
        <v>4781.8999999999996</v>
      </c>
      <c r="E13" s="9">
        <v>15546.4</v>
      </c>
      <c r="F13" s="10">
        <v>385488.09</v>
      </c>
      <c r="G13" s="10">
        <v>455222.36</v>
      </c>
      <c r="H13" s="10">
        <v>286788.59999999998</v>
      </c>
      <c r="I13" s="31">
        <v>0.62988599999999995</v>
      </c>
      <c r="J13" s="10">
        <f t="shared" si="1"/>
        <v>242813.55105774</v>
      </c>
      <c r="K13" s="11">
        <f t="shared" si="0"/>
        <v>9792.4596999999994</v>
      </c>
      <c r="L13" s="55">
        <f t="shared" si="2"/>
        <v>5.4011063988640114E-3</v>
      </c>
      <c r="M13" s="56">
        <f t="shared" si="3"/>
        <v>83.96776051929946</v>
      </c>
      <c r="N13" s="56">
        <f t="shared" si="4"/>
        <v>2082.0621895848662</v>
      </c>
    </row>
    <row r="14" spans="2:19">
      <c r="B14" s="8" t="s">
        <v>18</v>
      </c>
      <c r="C14" s="9">
        <v>37863</v>
      </c>
      <c r="D14" s="9">
        <v>46296.7</v>
      </c>
      <c r="E14" s="9">
        <v>183050.8</v>
      </c>
      <c r="F14" s="10">
        <v>1235627.03</v>
      </c>
      <c r="G14" s="10">
        <v>1553931.95</v>
      </c>
      <c r="H14" s="10">
        <v>422603.5</v>
      </c>
      <c r="I14" s="31">
        <v>0.28999999999999998</v>
      </c>
      <c r="J14" s="10">
        <f t="shared" si="1"/>
        <v>358331.83869999996</v>
      </c>
      <c r="K14" s="11">
        <f t="shared" si="0"/>
        <v>53084.732000000004</v>
      </c>
      <c r="L14" s="55">
        <f t="shared" si="2"/>
        <v>7.9706770008855475E-3</v>
      </c>
      <c r="M14" s="56">
        <f t="shared" si="3"/>
        <v>1459.0388015537001</v>
      </c>
      <c r="N14" s="56">
        <f t="shared" si="4"/>
        <v>9848.7839496935158</v>
      </c>
    </row>
    <row r="15" spans="2:19">
      <c r="B15" s="8" t="s">
        <v>19</v>
      </c>
      <c r="C15" s="9">
        <v>4761</v>
      </c>
      <c r="D15" s="9">
        <v>6765</v>
      </c>
      <c r="E15" s="9">
        <v>21505</v>
      </c>
      <c r="F15" s="10">
        <v>417269.66</v>
      </c>
      <c r="G15" s="10">
        <v>487195.97</v>
      </c>
      <c r="H15" s="10">
        <v>355642.2</v>
      </c>
      <c r="I15" s="31">
        <v>0.72996899999999998</v>
      </c>
      <c r="J15" s="10">
        <f t="shared" si="1"/>
        <v>304593.91644053999</v>
      </c>
      <c r="K15" s="11">
        <f t="shared" si="0"/>
        <v>15697.9833</v>
      </c>
      <c r="L15" s="55">
        <f t="shared" si="2"/>
        <v>6.7753391191533729E-3</v>
      </c>
      <c r="M15" s="56">
        <f t="shared" si="3"/>
        <v>145.70366775739328</v>
      </c>
      <c r="N15" s="56">
        <f t="shared" si="4"/>
        <v>2827.1434506338273</v>
      </c>
    </row>
    <row r="16" spans="2:19">
      <c r="B16" s="8" t="s">
        <v>20</v>
      </c>
      <c r="C16" s="9">
        <v>5761.8</v>
      </c>
      <c r="D16" s="9">
        <v>4517.7</v>
      </c>
      <c r="E16" s="9">
        <v>20783.2</v>
      </c>
      <c r="F16" s="10">
        <v>452317.59</v>
      </c>
      <c r="G16" s="10">
        <v>555699.56999999995</v>
      </c>
      <c r="H16" s="10">
        <v>283406.8</v>
      </c>
      <c r="I16" s="31">
        <v>0.50986600000000004</v>
      </c>
      <c r="J16" s="10">
        <f t="shared" si="1"/>
        <v>230621.36034294002</v>
      </c>
      <c r="K16" s="11">
        <f t="shared" si="0"/>
        <v>10596.6471</v>
      </c>
      <c r="L16" s="55">
        <f t="shared" si="2"/>
        <v>5.1299052282579383E-3</v>
      </c>
      <c r="M16" s="56">
        <f t="shared" si="3"/>
        <v>106.61584633993039</v>
      </c>
      <c r="N16" s="56">
        <f t="shared" si="4"/>
        <v>2320.3463697740308</v>
      </c>
    </row>
    <row r="17" spans="2:14">
      <c r="B17" s="8" t="s">
        <v>21</v>
      </c>
      <c r="C17" s="9">
        <v>14416</v>
      </c>
      <c r="D17" s="9">
        <v>15019.5</v>
      </c>
      <c r="E17" s="9">
        <v>66681.599999999991</v>
      </c>
      <c r="F17" s="10">
        <v>571660.48</v>
      </c>
      <c r="G17" s="10">
        <v>802692.5</v>
      </c>
      <c r="H17" s="10">
        <v>321077</v>
      </c>
      <c r="I17" s="31">
        <v>0.41</v>
      </c>
      <c r="J17" s="10">
        <f t="shared" si="1"/>
        <v>234380.79679999998</v>
      </c>
      <c r="K17" s="11">
        <f t="shared" si="0"/>
        <v>27339.455999999998</v>
      </c>
      <c r="L17" s="55">
        <f t="shared" si="2"/>
        <v>5.2135295408875116E-3</v>
      </c>
      <c r="M17" s="56">
        <f t="shared" si="3"/>
        <v>347.64649143364466</v>
      </c>
      <c r="N17" s="56">
        <f t="shared" si="4"/>
        <v>2980.3687998379346</v>
      </c>
    </row>
    <row r="18" spans="2:14">
      <c r="B18" s="8" t="s">
        <v>22</v>
      </c>
      <c r="C18" s="9">
        <v>11160.7</v>
      </c>
      <c r="D18" s="9">
        <v>12305.7</v>
      </c>
      <c r="E18" s="9">
        <v>18785.700000000004</v>
      </c>
      <c r="F18" s="10">
        <v>483020.29</v>
      </c>
      <c r="G18" s="10">
        <v>592627.64</v>
      </c>
      <c r="H18" s="10">
        <v>355576.60000000003</v>
      </c>
      <c r="I18" s="31">
        <v>0.59999199999999997</v>
      </c>
      <c r="J18" s="10">
        <f t="shared" si="1"/>
        <v>289808.30983767996</v>
      </c>
      <c r="K18" s="11">
        <f t="shared" si="0"/>
        <v>11271.269700000001</v>
      </c>
      <c r="L18" s="55">
        <f t="shared" si="2"/>
        <v>6.4464504138652427E-3</v>
      </c>
      <c r="M18" s="56">
        <f t="shared" si="3"/>
        <v>121.10108353974832</v>
      </c>
      <c r="N18" s="56">
        <f t="shared" si="4"/>
        <v>3113.7663483758092</v>
      </c>
    </row>
    <row r="19" spans="2:14">
      <c r="B19" s="8" t="s">
        <v>23</v>
      </c>
      <c r="C19" s="9">
        <v>24310</v>
      </c>
      <c r="D19" s="9">
        <v>22300</v>
      </c>
      <c r="E19" s="9">
        <v>99190</v>
      </c>
      <c r="F19" s="10">
        <v>1459650.16</v>
      </c>
      <c r="G19" s="10">
        <v>1604952.6</v>
      </c>
      <c r="H19" s="10">
        <v>641973.6</v>
      </c>
      <c r="I19" s="31">
        <v>0.39997500000000002</v>
      </c>
      <c r="J19" s="10">
        <f t="shared" si="1"/>
        <v>583823.57274600002</v>
      </c>
      <c r="K19" s="11">
        <f t="shared" si="0"/>
        <v>39673.520299999996</v>
      </c>
      <c r="L19" s="55">
        <f t="shared" si="2"/>
        <v>1.2986479629451283E-2</v>
      </c>
      <c r="M19" s="56">
        <f t="shared" si="3"/>
        <v>1288.1289144452728</v>
      </c>
      <c r="N19" s="56">
        <f t="shared" si="4"/>
        <v>18955.717068965307</v>
      </c>
    </row>
    <row r="20" spans="2:14">
      <c r="B20" s="8" t="s">
        <v>24</v>
      </c>
      <c r="C20" s="9">
        <v>48083.5</v>
      </c>
      <c r="D20" s="9">
        <v>56760.6</v>
      </c>
      <c r="E20" s="9">
        <v>225684.5</v>
      </c>
      <c r="F20" s="10">
        <v>6095918.4299999997</v>
      </c>
      <c r="G20" s="10">
        <v>6315153.54</v>
      </c>
      <c r="H20" s="10">
        <v>4985790.3000000007</v>
      </c>
      <c r="I20" s="31">
        <v>0.78957900000000003</v>
      </c>
      <c r="J20" s="10">
        <f t="shared" si="1"/>
        <v>4813209.1780409701</v>
      </c>
      <c r="K20" s="11">
        <f t="shared" si="0"/>
        <v>178195.74179999999</v>
      </c>
      <c r="L20" s="55">
        <f t="shared" si="2"/>
        <v>0.10706426711912047</v>
      </c>
      <c r="M20" s="56">
        <f t="shared" si="3"/>
        <v>24162.745592645144</v>
      </c>
      <c r="N20" s="56">
        <f t="shared" si="4"/>
        <v>652655.03912588942</v>
      </c>
    </row>
    <row r="21" spans="2:14">
      <c r="B21" s="8" t="s">
        <v>25</v>
      </c>
      <c r="C21" s="9">
        <v>9204.4</v>
      </c>
      <c r="D21" s="9">
        <v>12522.2</v>
      </c>
      <c r="E21" s="9">
        <v>37690.399999999994</v>
      </c>
      <c r="F21" s="10">
        <v>526110.56999999995</v>
      </c>
      <c r="G21" s="10">
        <v>501683.97</v>
      </c>
      <c r="H21" s="10">
        <v>326094.59999999998</v>
      </c>
      <c r="I21" s="31">
        <v>0.65</v>
      </c>
      <c r="J21" s="10">
        <f t="shared" si="1"/>
        <v>341971.87049999996</v>
      </c>
      <c r="K21" s="11">
        <f t="shared" si="0"/>
        <v>24498.76</v>
      </c>
      <c r="L21" s="55">
        <f t="shared" si="2"/>
        <v>7.6067684441130309E-3</v>
      </c>
      <c r="M21" s="56">
        <f t="shared" si="3"/>
        <v>286.70214536599775</v>
      </c>
      <c r="N21" s="56">
        <f t="shared" si="4"/>
        <v>4002.0012819903195</v>
      </c>
    </row>
    <row r="22" spans="2:14">
      <c r="B22" s="8" t="s">
        <v>26</v>
      </c>
      <c r="C22" s="9">
        <v>14746.7</v>
      </c>
      <c r="D22" s="9">
        <v>10629.4</v>
      </c>
      <c r="E22" s="9">
        <v>27971.599999999999</v>
      </c>
      <c r="F22" s="10">
        <v>405606.09</v>
      </c>
      <c r="G22" s="10">
        <v>462699.49</v>
      </c>
      <c r="H22" s="10">
        <v>300749.5</v>
      </c>
      <c r="I22" s="31">
        <v>0.65</v>
      </c>
      <c r="J22" s="10">
        <f t="shared" si="1"/>
        <v>263643.95850000001</v>
      </c>
      <c r="K22" s="11">
        <f t="shared" si="0"/>
        <v>18181.54</v>
      </c>
      <c r="L22" s="55">
        <f t="shared" si="2"/>
        <v>5.8644547022730798E-3</v>
      </c>
      <c r="M22" s="56">
        <f t="shared" si="3"/>
        <v>164.03818115010168</v>
      </c>
      <c r="N22" s="56">
        <f t="shared" si="4"/>
        <v>2378.658541771098</v>
      </c>
    </row>
    <row r="23" spans="2:14">
      <c r="B23" s="8" t="s">
        <v>28</v>
      </c>
      <c r="C23" s="9">
        <v>15650</v>
      </c>
      <c r="D23" s="9">
        <v>17920</v>
      </c>
      <c r="E23" s="9">
        <v>63320</v>
      </c>
      <c r="F23" s="10">
        <v>3981177.35</v>
      </c>
      <c r="G23" s="10">
        <v>3804900.93</v>
      </c>
      <c r="H23" s="10">
        <v>1255598.5</v>
      </c>
      <c r="I23" s="31">
        <v>0.33</v>
      </c>
      <c r="J23" s="10">
        <f t="shared" si="1"/>
        <v>1313788.5255</v>
      </c>
      <c r="K23" s="11">
        <f t="shared" si="0"/>
        <v>20895.599999999999</v>
      </c>
      <c r="L23" s="55">
        <f t="shared" si="2"/>
        <v>2.922370510591803E-2</v>
      </c>
      <c r="M23" s="56">
        <f t="shared" si="3"/>
        <v>1850.4450073067296</v>
      </c>
      <c r="N23" s="56">
        <f t="shared" si="4"/>
        <v>116344.75285076021</v>
      </c>
    </row>
    <row r="24" spans="2:14">
      <c r="B24" s="8" t="s">
        <v>29</v>
      </c>
      <c r="C24" s="9">
        <v>29422.6</v>
      </c>
      <c r="D24" s="9">
        <v>30943.8</v>
      </c>
      <c r="E24" s="9">
        <v>121672.40000000001</v>
      </c>
      <c r="F24" s="10">
        <v>3653947.07</v>
      </c>
      <c r="G24" s="10">
        <v>3434353.66</v>
      </c>
      <c r="H24" s="10">
        <v>3291738.5999999996</v>
      </c>
      <c r="I24" s="31">
        <v>0.996861</v>
      </c>
      <c r="J24" s="10">
        <f t="shared" si="1"/>
        <v>3642477.3301472696</v>
      </c>
      <c r="K24" s="11">
        <f t="shared" si="0"/>
        <v>121290.4703</v>
      </c>
      <c r="L24" s="55">
        <f t="shared" si="2"/>
        <v>8.1022692225679233E-2</v>
      </c>
      <c r="M24" s="56">
        <f t="shared" si="3"/>
        <v>9858.2254175597354</v>
      </c>
      <c r="N24" s="56">
        <f t="shared" si="4"/>
        <v>296052.62886153237</v>
      </c>
    </row>
    <row r="25" spans="2:14">
      <c r="B25" s="8" t="s">
        <v>30</v>
      </c>
      <c r="C25" s="9">
        <v>49.3</v>
      </c>
      <c r="D25" s="9">
        <v>25136.9</v>
      </c>
      <c r="E25" s="9">
        <v>67630</v>
      </c>
      <c r="F25" s="10">
        <v>2693751.58</v>
      </c>
      <c r="G25" s="10">
        <v>2627298.12</v>
      </c>
      <c r="H25" s="10">
        <v>2584900.1999999997</v>
      </c>
      <c r="I25" s="31">
        <v>0.99950000000000006</v>
      </c>
      <c r="J25" s="10">
        <f t="shared" si="1"/>
        <v>2692404.7042100001</v>
      </c>
      <c r="K25" s="11">
        <f t="shared" si="0"/>
        <v>67596.184999999998</v>
      </c>
      <c r="L25" s="55">
        <f t="shared" si="2"/>
        <v>5.9889426322759814E-2</v>
      </c>
      <c r="M25" s="56">
        <f t="shared" si="3"/>
        <v>4050.3219022082462</v>
      </c>
      <c r="N25" s="56">
        <f t="shared" si="4"/>
        <v>161327.23678222785</v>
      </c>
    </row>
    <row r="26" spans="2:14">
      <c r="B26" s="8" t="s">
        <v>31</v>
      </c>
      <c r="C26" s="9">
        <v>29745.599999999999</v>
      </c>
      <c r="D26" s="9">
        <v>33550.1</v>
      </c>
      <c r="E26" s="9">
        <v>130538.6</v>
      </c>
      <c r="F26" s="10">
        <v>3053939.52</v>
      </c>
      <c r="G26" s="10">
        <v>3694138.63</v>
      </c>
      <c r="H26" s="10">
        <v>2626172.8000000003</v>
      </c>
      <c r="I26" s="31">
        <v>0.69916</v>
      </c>
      <c r="J26" s="10">
        <f t="shared" si="1"/>
        <v>2135192.3548031999</v>
      </c>
      <c r="K26" s="11">
        <f t="shared" si="0"/>
        <v>91267.367599999998</v>
      </c>
      <c r="L26" s="55">
        <f t="shared" si="2"/>
        <v>4.7494882555342739E-2</v>
      </c>
      <c r="M26" s="56">
        <f t="shared" si="3"/>
        <v>6199.9154759388639</v>
      </c>
      <c r="N26" s="56">
        <f t="shared" si="4"/>
        <v>145046.49883351978</v>
      </c>
    </row>
    <row r="27" spans="2:14">
      <c r="B27" s="8" t="s">
        <v>32</v>
      </c>
      <c r="C27" s="9">
        <v>10547.2</v>
      </c>
      <c r="D27" s="9">
        <v>8015.3</v>
      </c>
      <c r="E27" s="9">
        <v>38373.4</v>
      </c>
      <c r="F27" s="10">
        <v>235742.98</v>
      </c>
      <c r="G27" s="10">
        <v>297237.65000000002</v>
      </c>
      <c r="H27" s="10">
        <v>231845.40000000002</v>
      </c>
      <c r="I27" s="31">
        <v>0.78</v>
      </c>
      <c r="J27" s="10">
        <f t="shared" si="1"/>
        <v>183879.52440000002</v>
      </c>
      <c r="K27" s="11">
        <f t="shared" si="0"/>
        <v>29931.252</v>
      </c>
      <c r="L27" s="55">
        <f t="shared" si="2"/>
        <v>4.0901871890203683E-3</v>
      </c>
      <c r="M27" s="56">
        <f t="shared" si="3"/>
        <v>156.9543890791542</v>
      </c>
      <c r="N27" s="56">
        <f t="shared" si="4"/>
        <v>964.23291669748494</v>
      </c>
    </row>
    <row r="28" spans="2:14">
      <c r="B28" s="8" t="s">
        <v>33</v>
      </c>
      <c r="C28" s="9">
        <v>70924.2</v>
      </c>
      <c r="D28" s="9">
        <v>37375</v>
      </c>
      <c r="E28" s="9">
        <v>140217.79999999999</v>
      </c>
      <c r="F28" s="10">
        <v>1190420.3999999999</v>
      </c>
      <c r="G28" s="10">
        <v>1487907.82</v>
      </c>
      <c r="H28" s="10">
        <v>371977</v>
      </c>
      <c r="I28" s="31">
        <v>0.26</v>
      </c>
      <c r="J28" s="10">
        <f t="shared" si="1"/>
        <v>309509.304</v>
      </c>
      <c r="K28" s="11">
        <f t="shared" si="0"/>
        <v>36456.627999999997</v>
      </c>
      <c r="L28" s="55">
        <f t="shared" si="2"/>
        <v>6.8846762261008465E-3</v>
      </c>
      <c r="M28" s="56">
        <f t="shared" si="3"/>
        <v>965.35415413616317</v>
      </c>
      <c r="N28" s="56">
        <f t="shared" si="4"/>
        <v>8195.6590269454591</v>
      </c>
    </row>
    <row r="29" spans="2:14">
      <c r="B29" s="8" t="s">
        <v>34</v>
      </c>
      <c r="C29" s="9">
        <v>10357.700000000001</v>
      </c>
      <c r="D29" s="9">
        <v>14325.4</v>
      </c>
      <c r="E29" s="9">
        <v>36973.5</v>
      </c>
      <c r="F29" s="10">
        <v>970683.86</v>
      </c>
      <c r="G29" s="10">
        <v>968584.62</v>
      </c>
      <c r="H29" s="10">
        <v>822982.2</v>
      </c>
      <c r="I29" s="31">
        <v>0.77982700000000005</v>
      </c>
      <c r="J29" s="10">
        <f t="shared" si="1"/>
        <v>756965.48249222001</v>
      </c>
      <c r="K29" s="11">
        <f t="shared" si="0"/>
        <v>28832.9336</v>
      </c>
      <c r="L29" s="55">
        <f t="shared" si="2"/>
        <v>1.6837821008744678E-2</v>
      </c>
      <c r="M29" s="56">
        <f t="shared" si="3"/>
        <v>622.55317506682138</v>
      </c>
      <c r="N29" s="56">
        <f t="shared" si="4"/>
        <v>16344.201090757377</v>
      </c>
    </row>
    <row r="30" spans="2:14">
      <c r="B30" s="8" t="s">
        <v>35</v>
      </c>
      <c r="C30" s="9">
        <v>36120</v>
      </c>
      <c r="D30" s="9">
        <v>37980</v>
      </c>
      <c r="E30" s="9">
        <v>155910</v>
      </c>
      <c r="F30" s="10">
        <v>3302615.56</v>
      </c>
      <c r="G30" s="10">
        <v>3258180.77</v>
      </c>
      <c r="H30" s="10">
        <v>2855859.0999999996</v>
      </c>
      <c r="I30" s="31">
        <v>0.88850499999999999</v>
      </c>
      <c r="J30" s="10">
        <f t="shared" si="1"/>
        <v>2934390.4381378</v>
      </c>
      <c r="K30" s="11">
        <f t="shared" si="0"/>
        <v>138526.81460000001</v>
      </c>
      <c r="L30" s="55">
        <f t="shared" si="2"/>
        <v>6.52721188877248E-2</v>
      </c>
      <c r="M30" s="56">
        <f t="shared" si="3"/>
        <v>10176.576055785174</v>
      </c>
      <c r="N30" s="56">
        <f t="shared" si="4"/>
        <v>215568.71547276984</v>
      </c>
    </row>
    <row r="31" spans="2:14">
      <c r="B31" s="8" t="s">
        <v>36</v>
      </c>
      <c r="C31" s="9">
        <v>23660</v>
      </c>
      <c r="D31" s="9">
        <v>10280</v>
      </c>
      <c r="E31" s="9">
        <v>63010</v>
      </c>
      <c r="F31" s="10">
        <v>550521.96</v>
      </c>
      <c r="G31" s="10">
        <v>745349.92</v>
      </c>
      <c r="H31" s="10">
        <v>313047</v>
      </c>
      <c r="I31" s="31">
        <v>0.42</v>
      </c>
      <c r="J31" s="10">
        <f t="shared" si="1"/>
        <v>231219.22319999998</v>
      </c>
      <c r="K31" s="11">
        <f t="shared" si="0"/>
        <v>26464.2</v>
      </c>
      <c r="L31" s="55">
        <f t="shared" si="2"/>
        <v>5.143203995517192E-3</v>
      </c>
      <c r="M31" s="56">
        <f t="shared" si="3"/>
        <v>324.07328375753826</v>
      </c>
      <c r="N31" s="56">
        <f t="shared" si="4"/>
        <v>2831.4467442919554</v>
      </c>
    </row>
    <row r="32" spans="2:14">
      <c r="B32" s="8" t="s">
        <v>37</v>
      </c>
      <c r="C32" s="9">
        <v>15744.8</v>
      </c>
      <c r="D32" s="9">
        <v>19322.099999999999</v>
      </c>
      <c r="E32" s="9">
        <v>75618.600000000006</v>
      </c>
      <c r="F32" s="10">
        <v>2848706.2</v>
      </c>
      <c r="G32" s="10">
        <v>2646696.02</v>
      </c>
      <c r="H32" s="10">
        <v>1851909.2000000002</v>
      </c>
      <c r="I32" s="31">
        <v>0.69986800000000005</v>
      </c>
      <c r="J32" s="10">
        <f t="shared" si="1"/>
        <v>1993718.3107816002</v>
      </c>
      <c r="K32" s="11">
        <f t="shared" si="0"/>
        <v>52923.0383</v>
      </c>
      <c r="L32" s="55">
        <f t="shared" si="2"/>
        <v>4.4347956195139197E-2</v>
      </c>
      <c r="M32" s="56">
        <f t="shared" si="3"/>
        <v>3353.5303603377533</v>
      </c>
      <c r="N32" s="56">
        <f t="shared" si="4"/>
        <v>126334.29777042144</v>
      </c>
    </row>
    <row r="33" spans="2:14">
      <c r="B33" s="8" t="s">
        <v>38</v>
      </c>
      <c r="C33" s="9">
        <v>12147.8</v>
      </c>
      <c r="D33" s="9">
        <v>14725.8</v>
      </c>
      <c r="E33" s="9">
        <v>91629.3</v>
      </c>
      <c r="F33" s="10">
        <v>1871519.44</v>
      </c>
      <c r="G33" s="10">
        <v>1891650.71</v>
      </c>
      <c r="H33" s="10">
        <v>1664528.2000000002</v>
      </c>
      <c r="I33" s="31">
        <v>0.87994600000000001</v>
      </c>
      <c r="J33" s="10">
        <f t="shared" si="1"/>
        <v>1646836.04515024</v>
      </c>
      <c r="K33" s="11">
        <f t="shared" si="0"/>
        <v>80628.835999999996</v>
      </c>
      <c r="L33" s="55">
        <f t="shared" si="2"/>
        <v>3.663196169486329E-2</v>
      </c>
      <c r="M33" s="56">
        <f t="shared" si="3"/>
        <v>3356.5610077271367</v>
      </c>
      <c r="N33" s="56">
        <f t="shared" si="4"/>
        <v>68557.428437271999</v>
      </c>
    </row>
    <row r="34" spans="2:14">
      <c r="B34" s="8" t="s">
        <v>39</v>
      </c>
      <c r="C34" s="9">
        <v>17066.2</v>
      </c>
      <c r="D34" s="9">
        <v>9135.4</v>
      </c>
      <c r="E34" s="9">
        <v>43331.9</v>
      </c>
      <c r="F34" s="10">
        <v>650873.46</v>
      </c>
      <c r="G34" s="10">
        <v>802232.15</v>
      </c>
      <c r="H34" s="10">
        <v>601674.10000000009</v>
      </c>
      <c r="I34" s="31">
        <v>0.75</v>
      </c>
      <c r="J34" s="10">
        <f t="shared" si="1"/>
        <v>488155.09499999997</v>
      </c>
      <c r="K34" s="11">
        <f t="shared" si="0"/>
        <v>32498.924999999999</v>
      </c>
      <c r="L34" s="55">
        <f t="shared" si="2"/>
        <v>1.0858445073420151E-2</v>
      </c>
      <c r="M34" s="56">
        <f t="shared" si="3"/>
        <v>470.51705607693469</v>
      </c>
      <c r="N34" s="56">
        <f t="shared" si="4"/>
        <v>7067.4737151569279</v>
      </c>
    </row>
    <row r="35" spans="2:14">
      <c r="B35" s="8" t="s">
        <v>40</v>
      </c>
      <c r="C35" s="9">
        <v>20149</v>
      </c>
      <c r="D35" s="9">
        <v>13763</v>
      </c>
      <c r="E35" s="9">
        <v>69355</v>
      </c>
      <c r="F35" s="10">
        <v>1756897.63</v>
      </c>
      <c r="G35" s="10">
        <v>2013786.51</v>
      </c>
      <c r="H35" s="10">
        <v>886066.1</v>
      </c>
      <c r="I35" s="31">
        <v>0.44</v>
      </c>
      <c r="J35" s="10">
        <f t="shared" si="1"/>
        <v>773034.95719999995</v>
      </c>
      <c r="K35" s="11">
        <f t="shared" si="0"/>
        <v>30516.2</v>
      </c>
      <c r="L35" s="55">
        <f t="shared" si="2"/>
        <v>1.7195267874014299E-2</v>
      </c>
      <c r="M35" s="56">
        <f t="shared" si="3"/>
        <v>1192.5778034022617</v>
      </c>
      <c r="N35" s="56">
        <f t="shared" si="4"/>
        <v>30210.325375070857</v>
      </c>
    </row>
    <row r="36" spans="2:14">
      <c r="B36" s="8" t="s">
        <v>41</v>
      </c>
      <c r="C36" s="9">
        <v>27009.9</v>
      </c>
      <c r="D36" s="9">
        <v>28371.200000000001</v>
      </c>
      <c r="E36" s="9">
        <v>124916.8</v>
      </c>
      <c r="F36" s="10">
        <v>1163599.94</v>
      </c>
      <c r="G36" s="10">
        <v>1326365.3999999999</v>
      </c>
      <c r="H36" s="10">
        <v>543809.80000000005</v>
      </c>
      <c r="I36" s="31">
        <v>0.44</v>
      </c>
      <c r="J36" s="10">
        <f t="shared" si="1"/>
        <v>511983.97359999997</v>
      </c>
      <c r="K36" s="11">
        <f t="shared" si="0"/>
        <v>54963.392</v>
      </c>
      <c r="L36" s="55">
        <f t="shared" si="2"/>
        <v>1.13884908971543E-2</v>
      </c>
      <c r="M36" s="56">
        <f t="shared" si="3"/>
        <v>1422.6138397016443</v>
      </c>
      <c r="N36" s="56">
        <f t="shared" si="4"/>
        <v>13251.647324619289</v>
      </c>
    </row>
    <row r="37" spans="2:14">
      <c r="B37" s="8" t="s">
        <v>42</v>
      </c>
      <c r="C37" s="9">
        <v>82871.5</v>
      </c>
      <c r="D37" s="9">
        <v>66936.100000000006</v>
      </c>
      <c r="E37" s="9">
        <v>276018.90000000002</v>
      </c>
      <c r="F37" s="10">
        <v>1595808.42</v>
      </c>
      <c r="G37" s="10">
        <v>2128583.2400000002</v>
      </c>
      <c r="H37" s="10">
        <v>510860</v>
      </c>
      <c r="I37" s="31">
        <v>0.25</v>
      </c>
      <c r="J37" s="10">
        <f t="shared" si="1"/>
        <v>398952.10499999998</v>
      </c>
      <c r="K37" s="11">
        <f t="shared" si="0"/>
        <v>69004.725000000006</v>
      </c>
      <c r="L37" s="55">
        <f t="shared" si="2"/>
        <v>8.8742278088234424E-3</v>
      </c>
      <c r="M37" s="56">
        <f t="shared" si="3"/>
        <v>2449.4545981408569</v>
      </c>
      <c r="N37" s="56">
        <f t="shared" si="4"/>
        <v>14161.567458318599</v>
      </c>
    </row>
    <row r="38" spans="2:14">
      <c r="B38" s="8" t="s">
        <v>43</v>
      </c>
      <c r="C38" s="9">
        <v>22778.7</v>
      </c>
      <c r="D38" s="9">
        <v>25028</v>
      </c>
      <c r="E38" s="9">
        <v>102060.2</v>
      </c>
      <c r="F38" s="10">
        <v>1073260.6200000001</v>
      </c>
      <c r="G38" s="10">
        <v>975168.31</v>
      </c>
      <c r="H38" s="10">
        <v>429074.10000000003</v>
      </c>
      <c r="I38" s="31">
        <v>0.45</v>
      </c>
      <c r="J38" s="10">
        <f t="shared" si="1"/>
        <v>482967.27900000004</v>
      </c>
      <c r="K38" s="11">
        <f t="shared" si="0"/>
        <v>45927.09</v>
      </c>
      <c r="L38" s="55">
        <f t="shared" si="2"/>
        <v>1.0743048111135021E-2</v>
      </c>
      <c r="M38" s="56">
        <f t="shared" si="3"/>
        <v>1096.4376388320625</v>
      </c>
      <c r="N38" s="56">
        <f t="shared" si="4"/>
        <v>11530.090476446603</v>
      </c>
    </row>
    <row r="39" spans="2:14">
      <c r="B39" s="8" t="s">
        <v>44</v>
      </c>
      <c r="C39" s="9">
        <v>94590</v>
      </c>
      <c r="D39" s="9">
        <v>101040</v>
      </c>
      <c r="E39" s="9">
        <v>402330</v>
      </c>
      <c r="F39" s="10">
        <v>8166330.75</v>
      </c>
      <c r="G39" s="10">
        <v>8828836.7899999991</v>
      </c>
      <c r="H39" s="10">
        <v>4767406.8</v>
      </c>
      <c r="I39" s="31">
        <v>0.53999600000000003</v>
      </c>
      <c r="J39" s="10">
        <f t="shared" si="1"/>
        <v>4409785.939677</v>
      </c>
      <c r="K39" s="11">
        <f t="shared" si="0"/>
        <v>217256.5907</v>
      </c>
      <c r="L39" s="55">
        <f t="shared" si="2"/>
        <v>9.8090584123726454E-2</v>
      </c>
      <c r="M39" s="56">
        <f t="shared" si="3"/>
        <v>39464.784710498861</v>
      </c>
      <c r="N39" s="56">
        <f t="shared" si="4"/>
        <v>801040.15341504919</v>
      </c>
    </row>
    <row r="40" spans="2:14">
      <c r="B40" s="8" t="s">
        <v>45</v>
      </c>
      <c r="C40" s="9">
        <v>-42304.4</v>
      </c>
      <c r="D40" s="9">
        <v>29505</v>
      </c>
      <c r="E40" s="9">
        <v>94805.8</v>
      </c>
      <c r="F40" s="10">
        <v>2585906.19</v>
      </c>
      <c r="G40" s="10">
        <v>2766183.34</v>
      </c>
      <c r="H40" s="10">
        <v>1161797</v>
      </c>
      <c r="I40" s="31">
        <v>0.43</v>
      </c>
      <c r="J40" s="10">
        <f t="shared" si="1"/>
        <v>1111939.6617000001</v>
      </c>
      <c r="K40" s="12">
        <f t="shared" si="0"/>
        <v>40766.493999999999</v>
      </c>
      <c r="L40" s="55">
        <f t="shared" si="2"/>
        <v>2.4733810760546985E-2</v>
      </c>
      <c r="M40" s="56">
        <f t="shared" si="3"/>
        <v>2344.9087162022656</v>
      </c>
      <c r="N40" s="56">
        <f t="shared" si="4"/>
        <v>63959.314347987056</v>
      </c>
    </row>
    <row r="41" spans="2:14">
      <c r="B41" s="8" t="s">
        <v>46</v>
      </c>
      <c r="C41" s="9">
        <v>9825.1</v>
      </c>
      <c r="D41" s="9">
        <v>13874.8</v>
      </c>
      <c r="E41" s="9">
        <v>29956.1</v>
      </c>
      <c r="F41" s="10">
        <v>1000882.58</v>
      </c>
      <c r="G41" s="10">
        <v>1098055.6499999999</v>
      </c>
      <c r="H41" s="10">
        <v>505105.6</v>
      </c>
      <c r="I41" s="31">
        <v>0.46</v>
      </c>
      <c r="J41" s="10">
        <f t="shared" si="1"/>
        <v>460405.98680000001</v>
      </c>
      <c r="K41" s="11">
        <f t="shared" si="0"/>
        <v>13779.806</v>
      </c>
      <c r="L41" s="55">
        <f t="shared" si="2"/>
        <v>1.0241198279701666E-2</v>
      </c>
      <c r="M41" s="56">
        <f t="shared" si="3"/>
        <v>306.7863597865711</v>
      </c>
      <c r="N41" s="56">
        <f t="shared" si="4"/>
        <v>10250.236956479364</v>
      </c>
    </row>
    <row r="42" spans="2:14">
      <c r="B42" s="8" t="s">
        <v>47</v>
      </c>
      <c r="C42" s="9">
        <v>73400</v>
      </c>
      <c r="D42" s="9">
        <v>81310</v>
      </c>
      <c r="E42" s="9">
        <v>322630</v>
      </c>
      <c r="F42" s="10">
        <v>8271756.8499999996</v>
      </c>
      <c r="G42" s="10">
        <v>8481702.7699999996</v>
      </c>
      <c r="H42" s="10">
        <v>2374876.7999999998</v>
      </c>
      <c r="I42" s="31">
        <v>0.28000000000000003</v>
      </c>
      <c r="J42" s="10">
        <f t="shared" si="1"/>
        <v>2316091.9180000001</v>
      </c>
      <c r="K42" s="11">
        <f t="shared" si="0"/>
        <v>90336.4</v>
      </c>
      <c r="L42" s="55">
        <f t="shared" si="2"/>
        <v>5.151878395655244E-2</v>
      </c>
      <c r="M42" s="56">
        <f t="shared" si="3"/>
        <v>16621.505267902514</v>
      </c>
      <c r="N42" s="56">
        <f t="shared" si="4"/>
        <v>426150.85409628274</v>
      </c>
    </row>
    <row r="43" spans="2:14">
      <c r="B43" s="8" t="s">
        <v>48</v>
      </c>
      <c r="C43" s="9">
        <v>-19023.7</v>
      </c>
      <c r="D43" s="9">
        <v>-36983.4</v>
      </c>
      <c r="E43" s="9">
        <v>-306222.00000000006</v>
      </c>
      <c r="F43" s="10">
        <v>349080.46</v>
      </c>
      <c r="G43" s="10">
        <v>618758.82999999996</v>
      </c>
      <c r="H43" s="10">
        <v>389818.1</v>
      </c>
      <c r="I43" s="31">
        <v>0.62</v>
      </c>
      <c r="J43" s="10">
        <f t="shared" si="1"/>
        <v>216429.88520000002</v>
      </c>
      <c r="K43" s="11">
        <f t="shared" si="0"/>
        <v>-189857.64</v>
      </c>
      <c r="L43" s="55">
        <f t="shared" si="2"/>
        <v>4.8142322896185877E-3</v>
      </c>
      <c r="M43" s="56">
        <f t="shared" si="3"/>
        <v>-1474.2238401915833</v>
      </c>
      <c r="N43" s="56">
        <f t="shared" si="4"/>
        <v>1680.55442220691</v>
      </c>
    </row>
    <row r="44" spans="2:14">
      <c r="B44" s="8" t="s">
        <v>49</v>
      </c>
      <c r="C44" s="9">
        <v>19510.599999999999</v>
      </c>
      <c r="D44" s="9">
        <v>7105</v>
      </c>
      <c r="E44" s="9">
        <v>89777.600000000006</v>
      </c>
      <c r="F44" s="10">
        <v>439084.69</v>
      </c>
      <c r="G44" s="10">
        <v>670939.22</v>
      </c>
      <c r="H44" s="10">
        <v>420592.2</v>
      </c>
      <c r="I44" s="31">
        <v>0.62680100000000005</v>
      </c>
      <c r="J44" s="10">
        <f t="shared" si="1"/>
        <v>275218.72277669003</v>
      </c>
      <c r="K44" s="11">
        <f t="shared" si="0"/>
        <v>56272.6895</v>
      </c>
      <c r="L44" s="55">
        <f t="shared" si="2"/>
        <v>6.1219219364032993E-3</v>
      </c>
      <c r="M44" s="56">
        <f t="shared" si="3"/>
        <v>549.61145883764084</v>
      </c>
      <c r="N44" s="56">
        <f t="shared" si="4"/>
        <v>2688.0421956498426</v>
      </c>
    </row>
    <row r="45" spans="2:14">
      <c r="B45" s="8" t="s">
        <v>50</v>
      </c>
      <c r="C45" s="9">
        <v>8979</v>
      </c>
      <c r="D45" s="9">
        <v>9593</v>
      </c>
      <c r="E45" s="9">
        <v>43590</v>
      </c>
      <c r="F45" s="10">
        <v>635796.53</v>
      </c>
      <c r="G45" s="10">
        <v>805595.1</v>
      </c>
      <c r="H45" s="10">
        <v>526201.20000000007</v>
      </c>
      <c r="I45" s="31">
        <v>0.65315000000000001</v>
      </c>
      <c r="J45" s="10">
        <f t="shared" si="1"/>
        <v>415270.5035695</v>
      </c>
      <c r="K45" s="11">
        <f t="shared" si="0"/>
        <v>28470.808499999999</v>
      </c>
      <c r="L45" s="55">
        <f t="shared" si="2"/>
        <v>9.2372116972802322E-3</v>
      </c>
      <c r="M45" s="56">
        <f t="shared" si="3"/>
        <v>402.65005788444535</v>
      </c>
      <c r="N45" s="56">
        <f t="shared" si="4"/>
        <v>5872.9871440061825</v>
      </c>
    </row>
    <row r="46" spans="2:14">
      <c r="B46" s="8" t="s">
        <v>51</v>
      </c>
      <c r="C46" s="9">
        <v>3314.6</v>
      </c>
      <c r="D46" s="9">
        <v>3661.9</v>
      </c>
      <c r="E46" s="9">
        <v>14388.8</v>
      </c>
      <c r="F46" s="10">
        <v>962360.2</v>
      </c>
      <c r="G46" s="10">
        <v>1028544.66</v>
      </c>
      <c r="H46" s="10">
        <v>483416</v>
      </c>
      <c r="I46" s="31">
        <v>0.47</v>
      </c>
      <c r="J46" s="10">
        <f t="shared" si="1"/>
        <v>452309.29399999994</v>
      </c>
      <c r="K46" s="11">
        <f t="shared" si="0"/>
        <v>6762.7359999999999</v>
      </c>
      <c r="L46" s="55">
        <f t="shared" si="2"/>
        <v>1.0061096719878437E-2</v>
      </c>
      <c r="M46" s="56">
        <f t="shared" si="3"/>
        <v>144.76710848298683</v>
      </c>
      <c r="N46" s="56">
        <f t="shared" si="4"/>
        <v>9682.3990515615551</v>
      </c>
    </row>
    <row r="47" spans="2:14">
      <c r="B47" s="8" t="s">
        <v>52</v>
      </c>
      <c r="C47" s="9">
        <v>5100</v>
      </c>
      <c r="D47" s="9">
        <v>1780</v>
      </c>
      <c r="E47" s="9">
        <v>11150</v>
      </c>
      <c r="F47" s="10">
        <v>402792.9</v>
      </c>
      <c r="G47" s="10">
        <v>493629.45</v>
      </c>
      <c r="H47" s="10">
        <v>355413.2</v>
      </c>
      <c r="I47" s="31">
        <v>0.71999199999999997</v>
      </c>
      <c r="J47" s="10">
        <f t="shared" si="1"/>
        <v>290007.66565679997</v>
      </c>
      <c r="K47" s="11">
        <f t="shared" si="0"/>
        <v>8027.9107999999997</v>
      </c>
      <c r="L47" s="55">
        <f t="shared" si="2"/>
        <v>6.450884853317281E-3</v>
      </c>
      <c r="M47" s="56">
        <f t="shared" si="3"/>
        <v>71.927366114487683</v>
      </c>
      <c r="N47" s="56">
        <f t="shared" si="4"/>
        <v>2598.3706176337423</v>
      </c>
    </row>
    <row r="48" spans="2:14">
      <c r="B48" s="8" t="s">
        <v>53</v>
      </c>
      <c r="C48" s="9">
        <v>6320.4</v>
      </c>
      <c r="D48" s="9">
        <v>12078.1</v>
      </c>
      <c r="E48" s="9">
        <v>30104.9</v>
      </c>
      <c r="F48" s="10">
        <v>1160644.19</v>
      </c>
      <c r="G48" s="10">
        <v>1267985.79</v>
      </c>
      <c r="H48" s="10">
        <v>481824.89999999997</v>
      </c>
      <c r="I48" s="31">
        <v>0.38</v>
      </c>
      <c r="J48" s="10">
        <f t="shared" si="1"/>
        <v>441044.79219999997</v>
      </c>
      <c r="K48" s="11">
        <f t="shared" si="0"/>
        <v>11439.861999999999</v>
      </c>
      <c r="L48" s="55">
        <f t="shared" si="2"/>
        <v>9.8105309154290481E-3</v>
      </c>
      <c r="M48" s="56">
        <f t="shared" si="3"/>
        <v>295.34505215589996</v>
      </c>
      <c r="N48" s="56">
        <f t="shared" si="4"/>
        <v>11386.535707808105</v>
      </c>
    </row>
    <row r="49" spans="2:15">
      <c r="B49" s="8" t="s">
        <v>54</v>
      </c>
      <c r="C49" s="9">
        <v>15330</v>
      </c>
      <c r="D49" s="9">
        <v>13510</v>
      </c>
      <c r="E49" s="9">
        <v>68830</v>
      </c>
      <c r="F49" s="10">
        <v>544755.17000000004</v>
      </c>
      <c r="G49" s="10">
        <v>620214.26</v>
      </c>
      <c r="H49" s="10">
        <v>303905</v>
      </c>
      <c r="I49" s="31">
        <v>0.49</v>
      </c>
      <c r="J49" s="10">
        <f t="shared" si="1"/>
        <v>266930.03330000001</v>
      </c>
      <c r="K49" s="11">
        <f t="shared" si="0"/>
        <v>33726.699999999997</v>
      </c>
      <c r="L49" s="55">
        <f t="shared" si="2"/>
        <v>5.9375496327335525E-3</v>
      </c>
      <c r="M49" s="56">
        <f t="shared" si="3"/>
        <v>408.6815412210504</v>
      </c>
      <c r="N49" s="56">
        <f t="shared" si="4"/>
        <v>3234.5108595632041</v>
      </c>
    </row>
    <row r="50" spans="2:15">
      <c r="B50" s="8" t="s">
        <v>55</v>
      </c>
      <c r="C50" s="9">
        <v>21206</v>
      </c>
      <c r="D50" s="9">
        <v>23874</v>
      </c>
      <c r="E50" s="9">
        <v>92700</v>
      </c>
      <c r="F50" s="10">
        <v>1515177.02</v>
      </c>
      <c r="G50" s="10">
        <v>1801619.97</v>
      </c>
      <c r="H50" s="10">
        <v>450353.5</v>
      </c>
      <c r="I50" s="31">
        <v>0.25999800000000001</v>
      </c>
      <c r="J50" s="10">
        <f t="shared" si="1"/>
        <v>393942.99484596</v>
      </c>
      <c r="K50" s="11">
        <f t="shared" si="0"/>
        <v>24101.814600000002</v>
      </c>
      <c r="L50" s="55">
        <f t="shared" si="2"/>
        <v>8.7628059512387026E-3</v>
      </c>
      <c r="M50" s="56">
        <f t="shared" si="3"/>
        <v>812.31211167982769</v>
      </c>
      <c r="N50" s="56">
        <f t="shared" si="4"/>
        <v>13277.202208036122</v>
      </c>
    </row>
    <row r="51" spans="2:15">
      <c r="B51" s="8" t="s">
        <v>56</v>
      </c>
      <c r="C51" s="9">
        <v>12656.7</v>
      </c>
      <c r="D51" s="9">
        <v>955.6</v>
      </c>
      <c r="E51" s="9">
        <v>5536.7000000000007</v>
      </c>
      <c r="F51" s="10">
        <v>177538.96</v>
      </c>
      <c r="G51" s="10">
        <v>389160.95</v>
      </c>
      <c r="H51" s="10">
        <v>310978.2</v>
      </c>
      <c r="I51" s="31">
        <v>0.79928100000000002</v>
      </c>
      <c r="J51" s="10">
        <f t="shared" si="1"/>
        <v>141903.51748775999</v>
      </c>
      <c r="K51" s="11">
        <f t="shared" si="0"/>
        <v>4425.3791000000001</v>
      </c>
      <c r="L51" s="55">
        <f t="shared" si="2"/>
        <v>3.1564795003644446E-3</v>
      </c>
      <c r="M51" s="56">
        <f t="shared" si="3"/>
        <v>17.476480049667824</v>
      </c>
      <c r="N51" s="56">
        <f t="shared" si="4"/>
        <v>560.39808775602307</v>
      </c>
    </row>
    <row r="52" spans="2:15" ht="13.1" thickBot="1">
      <c r="B52" s="13" t="s">
        <v>57</v>
      </c>
      <c r="C52" s="14">
        <v>3263.8</v>
      </c>
      <c r="D52" s="14">
        <v>5305.7</v>
      </c>
      <c r="E52" s="14">
        <v>17713</v>
      </c>
      <c r="F52" s="15">
        <v>328100.57</v>
      </c>
      <c r="G52" s="15">
        <v>415504.41</v>
      </c>
      <c r="H52" s="15">
        <v>240988.69999999998</v>
      </c>
      <c r="I52" s="45">
        <v>0.62</v>
      </c>
      <c r="J52" s="15">
        <f t="shared" si="1"/>
        <v>203422.35339999999</v>
      </c>
      <c r="K52" s="16">
        <f t="shared" si="0"/>
        <v>10982.06</v>
      </c>
      <c r="L52" s="55">
        <f t="shared" si="2"/>
        <v>4.5248948002883449E-3</v>
      </c>
      <c r="M52" s="56">
        <f t="shared" si="3"/>
        <v>80.149461597507454</v>
      </c>
      <c r="N52" s="56">
        <f t="shared" si="4"/>
        <v>1484.6205631646421</v>
      </c>
    </row>
    <row r="53" spans="2:15">
      <c r="C53" s="17">
        <f>SUM(C3:C52)</f>
        <v>896931.99999999988</v>
      </c>
      <c r="D53" s="17">
        <v>910194.49999999988</v>
      </c>
      <c r="E53" s="17">
        <f>SUM(E3:E52)</f>
        <v>3555376.6999999997</v>
      </c>
      <c r="F53" s="18">
        <f>SUM(F3:F52)</f>
        <v>80704474.999999985</v>
      </c>
      <c r="G53" s="18"/>
      <c r="H53" s="18">
        <f>SUM(H3:H52)</f>
        <v>47359335.000000007</v>
      </c>
      <c r="J53" s="18">
        <f>SUM(J3:J52)</f>
        <v>44956261.389112756</v>
      </c>
      <c r="K53" s="19">
        <f>SUM(K3:K52)</f>
        <v>1825842.9266999997</v>
      </c>
      <c r="L53" s="55"/>
      <c r="M53" s="56"/>
      <c r="N53" s="56"/>
    </row>
    <row r="54" spans="2:15">
      <c r="B54" s="20"/>
      <c r="C54" s="20" t="s">
        <v>58</v>
      </c>
      <c r="D54" s="21">
        <f>D53/C53-1</f>
        <v>1.4786516703607422E-2</v>
      </c>
      <c r="F54" s="20"/>
      <c r="G54" s="20"/>
      <c r="H54" s="20"/>
      <c r="J54" s="22" t="s">
        <v>59</v>
      </c>
      <c r="K54" s="23" t="s">
        <v>73</v>
      </c>
      <c r="L54" s="54"/>
      <c r="M54" s="19">
        <f>SUM(M3:M52)</f>
        <v>139689.09688005224</v>
      </c>
      <c r="N54" s="19">
        <f>SUM(N3:N52)</f>
        <v>3459871.6729557132</v>
      </c>
      <c r="O54">
        <f>N54/M54</f>
        <v>24.768373124544031</v>
      </c>
    </row>
    <row r="55" spans="2:15">
      <c r="D55" s="20"/>
      <c r="E55" s="21"/>
      <c r="I55" s="24">
        <v>43691</v>
      </c>
      <c r="J55" s="25">
        <v>11029.4</v>
      </c>
      <c r="K55" s="25">
        <f>P6</f>
        <v>447.94543303865277</v>
      </c>
    </row>
    <row r="56" spans="2:15">
      <c r="B56" s="26" t="s">
        <v>60</v>
      </c>
      <c r="I56" s="24">
        <v>43615</v>
      </c>
      <c r="J56" s="25">
        <v>11945.9</v>
      </c>
      <c r="K56" s="25">
        <f>'31122018'!K55</f>
        <v>432.72459126531948</v>
      </c>
    </row>
    <row r="57" spans="2:15">
      <c r="B57" t="s">
        <v>61</v>
      </c>
      <c r="J57" s="27">
        <f>J55/J56-1</f>
        <v>-7.6720883315614552E-2</v>
      </c>
      <c r="K57" s="27">
        <f>K55/K56-1</f>
        <v>3.5174432145920864E-2</v>
      </c>
    </row>
    <row r="58" spans="2:15">
      <c r="B58" t="s">
        <v>62</v>
      </c>
      <c r="J58" s="25"/>
      <c r="K58" s="24"/>
    </row>
    <row r="59" spans="2:15">
      <c r="B59" t="s">
        <v>94</v>
      </c>
      <c r="K59" s="28"/>
    </row>
    <row r="60" spans="2:15" ht="25.55" customHeight="1">
      <c r="B60" s="61" t="s">
        <v>96</v>
      </c>
      <c r="C60" s="61"/>
      <c r="D60" s="61"/>
      <c r="E60" s="61"/>
      <c r="F60" s="61"/>
      <c r="G60" s="61"/>
      <c r="H60" s="61"/>
      <c r="I60" s="61"/>
      <c r="J60" s="61"/>
      <c r="K60" s="44"/>
    </row>
    <row r="61" spans="2:15">
      <c r="B61" s="61"/>
      <c r="C61" s="61"/>
      <c r="D61" s="61"/>
      <c r="E61" s="61"/>
      <c r="F61" s="61"/>
      <c r="G61" s="61"/>
      <c r="H61" s="61"/>
      <c r="I61" s="61"/>
      <c r="J61" s="61"/>
      <c r="K61" s="44"/>
    </row>
    <row r="62" spans="2:15">
      <c r="B62" s="61"/>
      <c r="C62" s="61"/>
      <c r="D62" s="61"/>
      <c r="E62" s="61"/>
      <c r="F62" s="61"/>
      <c r="G62" s="61"/>
      <c r="H62" s="61"/>
      <c r="I62" s="61"/>
      <c r="J62" s="61"/>
      <c r="K62" s="44"/>
    </row>
    <row r="63" spans="2:15">
      <c r="B63" s="61"/>
      <c r="C63" s="61"/>
      <c r="D63" s="61"/>
      <c r="E63" s="61"/>
      <c r="F63" s="61"/>
      <c r="G63" s="61"/>
      <c r="H63" s="61"/>
      <c r="I63" s="61"/>
      <c r="J63" s="61"/>
      <c r="K63" s="44"/>
    </row>
  </sheetData>
  <mergeCells count="4">
    <mergeCell ref="B60:J60"/>
    <mergeCell ref="B61:J61"/>
    <mergeCell ref="B62:J62"/>
    <mergeCell ref="B63:J6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T63"/>
  <sheetViews>
    <sheetView workbookViewId="0">
      <selection activeCell="R9" sqref="R9"/>
    </sheetView>
  </sheetViews>
  <sheetFormatPr defaultRowHeight="12.45"/>
  <cols>
    <col min="1" max="1" width="2.125" customWidth="1"/>
    <col min="2" max="2" width="33.5" customWidth="1"/>
    <col min="3" max="3" width="12.5" customWidth="1"/>
    <col min="4" max="4" width="13" customWidth="1"/>
    <col min="5" max="5" width="12.5" customWidth="1"/>
    <col min="6" max="6" width="13.5" customWidth="1"/>
    <col min="7" max="8" width="13.125" hidden="1" customWidth="1"/>
    <col min="9" max="9" width="10" bestFit="1" customWidth="1"/>
    <col min="10" max="10" width="14.125" customWidth="1"/>
    <col min="11" max="11" width="11.5" customWidth="1"/>
    <col min="12" max="15" width="15.375" customWidth="1"/>
    <col min="16" max="16" width="14.5" customWidth="1"/>
    <col min="17" max="17" width="12.5" customWidth="1"/>
    <col min="18" max="18" width="11.25" bestFit="1" customWidth="1"/>
    <col min="19" max="19" width="9.5" bestFit="1" customWidth="1"/>
  </cols>
  <sheetData>
    <row r="1" spans="2:20">
      <c r="C1" s="3"/>
      <c r="D1" s="3" t="s">
        <v>2</v>
      </c>
      <c r="E1" s="3"/>
      <c r="F1" s="3"/>
      <c r="G1" s="3"/>
      <c r="H1" s="3"/>
      <c r="I1" s="3"/>
      <c r="J1" s="3"/>
      <c r="K1" s="3"/>
    </row>
    <row r="2" spans="2:20" ht="62.85" thickBot="1">
      <c r="B2" s="33" t="s">
        <v>3</v>
      </c>
      <c r="C2" s="33" t="s">
        <v>103</v>
      </c>
      <c r="D2" s="33" t="s">
        <v>104</v>
      </c>
      <c r="E2" s="33" t="s">
        <v>105</v>
      </c>
      <c r="F2" s="33" t="s">
        <v>106</v>
      </c>
      <c r="G2" s="33" t="s">
        <v>91</v>
      </c>
      <c r="H2" s="33" t="s">
        <v>92</v>
      </c>
      <c r="I2" s="33" t="s">
        <v>72</v>
      </c>
      <c r="J2" s="33" t="s">
        <v>107</v>
      </c>
      <c r="K2" s="33" t="s">
        <v>70</v>
      </c>
      <c r="L2" s="62" t="s">
        <v>108</v>
      </c>
      <c r="M2" s="62" t="s">
        <v>109</v>
      </c>
      <c r="N2" s="62" t="s">
        <v>110</v>
      </c>
      <c r="O2" s="33"/>
    </row>
    <row r="3" spans="2:20" ht="13.1" thickTop="1">
      <c r="B3" s="4" t="s">
        <v>8</v>
      </c>
      <c r="C3" s="5">
        <v>6055</v>
      </c>
      <c r="D3" s="5">
        <v>10541.5</v>
      </c>
      <c r="E3" s="5">
        <v>47705.5</v>
      </c>
      <c r="F3" s="6">
        <v>749513.22</v>
      </c>
      <c r="G3" s="6">
        <v>813469.85</v>
      </c>
      <c r="H3" s="6">
        <v>309118.5</v>
      </c>
      <c r="I3" s="30">
        <v>0.38745400000000002</v>
      </c>
      <c r="J3" s="6">
        <f>I3*F3</f>
        <v>290401.89514188003</v>
      </c>
      <c r="K3" s="7">
        <f t="shared" ref="K3:K52" si="0">ROUND(I3*E3,4)</f>
        <v>18483.686799999999</v>
      </c>
      <c r="L3" s="55">
        <f>(J3)/SUM($J$3:$J$52)</f>
        <v>5.9310984041362636E-3</v>
      </c>
      <c r="M3" s="56">
        <f>L3*E3</f>
        <v>282.94601491852251</v>
      </c>
      <c r="N3" s="56">
        <f>L3*F3</f>
        <v>4445.4366630210325</v>
      </c>
      <c r="O3" s="59"/>
      <c r="P3" s="22"/>
      <c r="Q3" s="41">
        <v>43783</v>
      </c>
      <c r="R3" s="41">
        <v>43691</v>
      </c>
      <c r="S3" s="42" t="s">
        <v>85</v>
      </c>
    </row>
    <row r="4" spans="2:20">
      <c r="B4" s="8" t="s">
        <v>9</v>
      </c>
      <c r="C4" s="9">
        <v>4915.8</v>
      </c>
      <c r="D4" s="9">
        <v>8234.1</v>
      </c>
      <c r="E4" s="9">
        <v>25861</v>
      </c>
      <c r="F4" s="10">
        <v>1701113.3</v>
      </c>
      <c r="G4" s="10">
        <v>1403450.25</v>
      </c>
      <c r="H4" s="10">
        <v>659621.60000000009</v>
      </c>
      <c r="I4" s="31">
        <v>0.46985100000000002</v>
      </c>
      <c r="J4" s="10">
        <f t="shared" ref="J4:J52" si="1">I4*F4</f>
        <v>799269.7851183</v>
      </c>
      <c r="K4" s="11">
        <f t="shared" si="0"/>
        <v>12150.816699999999</v>
      </c>
      <c r="L4" s="55">
        <f t="shared" ref="L4:L52" si="2">(J4)/SUM($J$3:$J$52)</f>
        <v>1.6324093700123481E-2</v>
      </c>
      <c r="M4" s="56">
        <f t="shared" ref="M4:M52" si="3">L4*E4</f>
        <v>422.15738717889337</v>
      </c>
      <c r="N4" s="56">
        <f t="shared" ref="N4:N52" si="4">L4*F4</f>
        <v>27769.132903726266</v>
      </c>
      <c r="O4" s="59"/>
      <c r="P4" s="39" t="s">
        <v>83</v>
      </c>
      <c r="Q4" s="37">
        <v>11990</v>
      </c>
      <c r="R4" s="37">
        <v>11029.4</v>
      </c>
      <c r="S4" s="38">
        <f>ROUND(Q4/R4-1,3)</f>
        <v>8.6999999999999994E-2</v>
      </c>
    </row>
    <row r="5" spans="2:20">
      <c r="B5" s="8" t="s">
        <v>10</v>
      </c>
      <c r="C5" s="9">
        <v>8776.1</v>
      </c>
      <c r="D5" s="9">
        <v>-215.8</v>
      </c>
      <c r="E5" s="9">
        <v>46789.399999999994</v>
      </c>
      <c r="F5" s="10">
        <v>2018350.76</v>
      </c>
      <c r="G5" s="10">
        <v>1972680</v>
      </c>
      <c r="H5" s="10">
        <v>1498527.8</v>
      </c>
      <c r="I5" s="31">
        <v>0.79012300000000002</v>
      </c>
      <c r="J5" s="10">
        <f t="shared" si="1"/>
        <v>1594745.3575434801</v>
      </c>
      <c r="K5" s="11">
        <f t="shared" si="0"/>
        <v>36969.381099999999</v>
      </c>
      <c r="L5" s="55">
        <f t="shared" si="2"/>
        <v>3.2570695313502408E-2</v>
      </c>
      <c r="M5" s="56">
        <f t="shared" si="3"/>
        <v>1523.9632913015894</v>
      </c>
      <c r="N5" s="56">
        <f t="shared" si="4"/>
        <v>65739.087639736026</v>
      </c>
      <c r="O5" s="59"/>
      <c r="P5" s="39" t="s">
        <v>82</v>
      </c>
      <c r="Q5" s="35">
        <f>J53/K53</f>
        <v>26.294809583749576</v>
      </c>
      <c r="R5" s="35">
        <f>'30062019'!P5</f>
        <v>24.622195442828154</v>
      </c>
      <c r="S5" s="38"/>
    </row>
    <row r="6" spans="2:20">
      <c r="B6" s="8" t="s">
        <v>11</v>
      </c>
      <c r="C6" s="9">
        <v>12565.7</v>
      </c>
      <c r="D6" s="9">
        <v>15233.1</v>
      </c>
      <c r="E6" s="9">
        <v>51647.4</v>
      </c>
      <c r="F6" s="10">
        <v>935769.54</v>
      </c>
      <c r="G6" s="10">
        <v>863500.12</v>
      </c>
      <c r="H6" s="10">
        <v>405845.10000000003</v>
      </c>
      <c r="I6" s="31">
        <v>0.450042</v>
      </c>
      <c r="J6" s="10">
        <f t="shared" si="1"/>
        <v>421135.59532068</v>
      </c>
      <c r="K6" s="11">
        <f t="shared" si="0"/>
        <v>23243.499199999998</v>
      </c>
      <c r="L6" s="55">
        <f t="shared" si="2"/>
        <v>8.6011720278585859E-3</v>
      </c>
      <c r="M6" s="56">
        <f t="shared" si="3"/>
        <v>444.22817219162351</v>
      </c>
      <c r="N6" s="56">
        <f t="shared" si="4"/>
        <v>8048.7147919700965</v>
      </c>
      <c r="O6" s="59"/>
      <c r="P6" s="39" t="s">
        <v>84</v>
      </c>
      <c r="Q6" s="35">
        <f>Q4/Q5</f>
        <v>455.98352639944295</v>
      </c>
      <c r="R6" s="35">
        <f>'30062019'!P6</f>
        <v>447.94543303865277</v>
      </c>
      <c r="S6" s="38">
        <f>ROUND(Q6/R6-1,4)</f>
        <v>1.7899999999999999E-2</v>
      </c>
    </row>
    <row r="7" spans="2:20">
      <c r="B7" s="8" t="s">
        <v>12</v>
      </c>
      <c r="C7" s="9">
        <v>9234.7000000000007</v>
      </c>
      <c r="D7" s="9">
        <v>15062.9</v>
      </c>
      <c r="E7" s="9">
        <v>49371.6</v>
      </c>
      <c r="F7" s="10">
        <v>2533863.09</v>
      </c>
      <c r="G7" s="10">
        <v>1789361.23</v>
      </c>
      <c r="H7" s="10">
        <v>733638.1</v>
      </c>
      <c r="I7" s="31">
        <v>0.41013500000000003</v>
      </c>
      <c r="J7" s="10">
        <f t="shared" si="1"/>
        <v>1039225.9384171501</v>
      </c>
      <c r="K7" s="11">
        <f t="shared" si="0"/>
        <v>20249.021199999999</v>
      </c>
      <c r="L7" s="55">
        <f t="shared" si="2"/>
        <v>2.1224900415582965E-2</v>
      </c>
      <c r="M7" s="56">
        <f t="shared" si="3"/>
        <v>1047.907293357996</v>
      </c>
      <c r="N7" s="56">
        <f t="shared" si="4"/>
        <v>53780.991751971334</v>
      </c>
      <c r="O7" s="59"/>
    </row>
    <row r="8" spans="2:20">
      <c r="B8" s="8" t="s">
        <v>13</v>
      </c>
      <c r="C8" s="9">
        <v>7040.1</v>
      </c>
      <c r="D8" s="9">
        <v>12037.2</v>
      </c>
      <c r="E8" s="9">
        <v>37383.199999999997</v>
      </c>
      <c r="F8" s="10">
        <v>1442217.5</v>
      </c>
      <c r="G8" s="10">
        <v>1196775.17</v>
      </c>
      <c r="H8" s="10">
        <v>454774.6</v>
      </c>
      <c r="I8" s="31">
        <v>0.37993300000000002</v>
      </c>
      <c r="J8" s="10">
        <f t="shared" si="1"/>
        <v>547946.02142750006</v>
      </c>
      <c r="K8" s="11">
        <f t="shared" si="0"/>
        <v>14203.1113</v>
      </c>
      <c r="L8" s="55">
        <f t="shared" si="2"/>
        <v>1.1191117646300706E-2</v>
      </c>
      <c r="M8" s="56">
        <f t="shared" si="3"/>
        <v>418.35978919518851</v>
      </c>
      <c r="N8" s="56">
        <f t="shared" si="4"/>
        <v>16140.025714053689</v>
      </c>
      <c r="O8" s="59"/>
      <c r="P8" s="47" t="s">
        <v>82</v>
      </c>
      <c r="Q8" s="57">
        <f>P53</f>
        <v>25.818904987771379</v>
      </c>
      <c r="R8" s="57">
        <f>'30062019'!O54</f>
        <v>24.768373124544031</v>
      </c>
      <c r="S8" s="49"/>
      <c r="T8" s="36"/>
    </row>
    <row r="9" spans="2:20">
      <c r="B9" s="8" t="s">
        <v>14</v>
      </c>
      <c r="C9" s="9">
        <v>16225.1</v>
      </c>
      <c r="D9" s="9">
        <v>15026.3</v>
      </c>
      <c r="E9" s="9">
        <v>65784.400000000009</v>
      </c>
      <c r="F9" s="10">
        <v>1116243.23</v>
      </c>
      <c r="G9" s="10">
        <v>823990.65</v>
      </c>
      <c r="H9" s="10">
        <v>296636.59999999998</v>
      </c>
      <c r="I9" s="31">
        <v>0.36985899999999999</v>
      </c>
      <c r="J9" s="10">
        <f t="shared" si="1"/>
        <v>412852.60480456997</v>
      </c>
      <c r="K9" s="11">
        <f t="shared" si="0"/>
        <v>24330.952399999998</v>
      </c>
      <c r="L9" s="55">
        <f t="shared" si="2"/>
        <v>8.4320022233448297E-3</v>
      </c>
      <c r="M9" s="56">
        <f t="shared" si="3"/>
        <v>554.69420706140568</v>
      </c>
      <c r="N9" s="56">
        <f t="shared" si="4"/>
        <v>9412.1653971536143</v>
      </c>
      <c r="O9" s="59"/>
      <c r="P9" s="50" t="s">
        <v>84</v>
      </c>
      <c r="Q9" s="51">
        <f>Q4/Q8</f>
        <v>464.38840088992271</v>
      </c>
      <c r="R9" s="51">
        <f>R4/R8</f>
        <v>445.30175415802745</v>
      </c>
      <c r="S9" s="38">
        <f>ROUND(Q9/R9-1,4)</f>
        <v>4.2900000000000001E-2</v>
      </c>
    </row>
    <row r="10" spans="2:20">
      <c r="B10" s="8" t="s">
        <v>15</v>
      </c>
      <c r="C10" s="9">
        <v>1188</v>
      </c>
      <c r="D10" s="9">
        <v>-230449</v>
      </c>
      <c r="E10" s="9">
        <v>-257175</v>
      </c>
      <c r="F10" s="10">
        <v>1860721.07</v>
      </c>
      <c r="G10" s="10">
        <v>1643456.48</v>
      </c>
      <c r="H10" s="10">
        <v>542340.6</v>
      </c>
      <c r="I10" s="31">
        <v>0.36992599999999998</v>
      </c>
      <c r="J10" s="10">
        <f t="shared" si="1"/>
        <v>688329.10254082002</v>
      </c>
      <c r="K10" s="11">
        <f t="shared" si="0"/>
        <v>-95135.719100000002</v>
      </c>
      <c r="L10" s="55">
        <f t="shared" si="2"/>
        <v>1.4058267903540426E-2</v>
      </c>
      <c r="M10" s="56">
        <f t="shared" si="3"/>
        <v>-3615.4350480930088</v>
      </c>
      <c r="N10" s="56">
        <f t="shared" si="4"/>
        <v>26158.515295822399</v>
      </c>
      <c r="O10" s="59"/>
      <c r="P10" s="50"/>
      <c r="Q10" s="53"/>
      <c r="R10" s="53"/>
      <c r="S10" s="52"/>
    </row>
    <row r="11" spans="2:20">
      <c r="B11" s="8" t="s">
        <v>16</v>
      </c>
      <c r="C11" s="9">
        <v>5998</v>
      </c>
      <c r="D11" s="9">
        <v>9635</v>
      </c>
      <c r="E11" s="9">
        <v>31065</v>
      </c>
      <c r="F11" s="10">
        <v>385967</v>
      </c>
      <c r="G11" s="10">
        <v>485614.64</v>
      </c>
      <c r="H11" s="10">
        <v>223382.7</v>
      </c>
      <c r="I11" s="31">
        <v>0.45987899999999998</v>
      </c>
      <c r="J11" s="10">
        <f t="shared" si="1"/>
        <v>177498.11799299999</v>
      </c>
      <c r="K11" s="11">
        <f t="shared" si="0"/>
        <v>14286.141100000001</v>
      </c>
      <c r="L11" s="55">
        <f t="shared" si="2"/>
        <v>3.6251788365607327E-3</v>
      </c>
      <c r="M11" s="56">
        <f t="shared" si="3"/>
        <v>112.61618055775917</v>
      </c>
      <c r="N11" s="56">
        <f t="shared" si="4"/>
        <v>1399.1994000108364</v>
      </c>
      <c r="O11" s="59"/>
      <c r="P11" s="50"/>
      <c r="Q11" s="53"/>
      <c r="R11" s="53"/>
      <c r="S11" s="52"/>
    </row>
    <row r="12" spans="2:20">
      <c r="B12" s="8" t="s">
        <v>86</v>
      </c>
      <c r="C12" s="9">
        <v>3029.7</v>
      </c>
      <c r="D12" s="9">
        <v>4042.2</v>
      </c>
      <c r="E12" s="9">
        <v>12531.7</v>
      </c>
      <c r="F12" s="10">
        <v>777049.25</v>
      </c>
      <c r="G12" s="10">
        <v>695973.8</v>
      </c>
      <c r="H12" s="10">
        <v>341027.2</v>
      </c>
      <c r="I12" s="31">
        <v>0.49001499999999998</v>
      </c>
      <c r="J12" s="10">
        <f t="shared" si="1"/>
        <v>380765.78823874996</v>
      </c>
      <c r="K12" s="11">
        <f t="shared" si="0"/>
        <v>6140.7209999999995</v>
      </c>
      <c r="L12" s="55">
        <f t="shared" si="2"/>
        <v>7.7766688053780867E-3</v>
      </c>
      <c r="M12" s="56">
        <f t="shared" si="3"/>
        <v>97.454880468356578</v>
      </c>
      <c r="N12" s="56">
        <f t="shared" si="4"/>
        <v>6042.8546627174383</v>
      </c>
      <c r="O12" s="59"/>
    </row>
    <row r="13" spans="2:20">
      <c r="B13" s="8" t="s">
        <v>17</v>
      </c>
      <c r="C13" s="9">
        <v>3770.5</v>
      </c>
      <c r="D13" s="9">
        <v>4713.5</v>
      </c>
      <c r="E13" s="9">
        <v>16489.400000000001</v>
      </c>
      <c r="F13" s="10">
        <v>363970.33</v>
      </c>
      <c r="G13" s="10">
        <v>455222.36</v>
      </c>
      <c r="H13" s="10">
        <v>286788.59999999998</v>
      </c>
      <c r="I13" s="31">
        <v>0.62967899999999999</v>
      </c>
      <c r="J13" s="10">
        <f t="shared" si="1"/>
        <v>229184.47342407002</v>
      </c>
      <c r="K13" s="11">
        <f t="shared" si="0"/>
        <v>10383.028899999999</v>
      </c>
      <c r="L13" s="55">
        <f t="shared" si="2"/>
        <v>4.68080851853325E-3</v>
      </c>
      <c r="M13" s="56">
        <f t="shared" si="3"/>
        <v>77.183723985502183</v>
      </c>
      <c r="N13" s="56">
        <f t="shared" si="4"/>
        <v>1703.6754211573582</v>
      </c>
      <c r="O13" s="59"/>
    </row>
    <row r="14" spans="2:20">
      <c r="B14" s="8" t="s">
        <v>18</v>
      </c>
      <c r="C14" s="9">
        <v>30845.4</v>
      </c>
      <c r="D14" s="9">
        <v>35227</v>
      </c>
      <c r="E14" s="9">
        <v>187432.4</v>
      </c>
      <c r="F14" s="10">
        <v>1246719.94</v>
      </c>
      <c r="G14" s="10">
        <v>1553931.95</v>
      </c>
      <c r="H14" s="10">
        <v>422603.5</v>
      </c>
      <c r="I14" s="31">
        <v>0.289825</v>
      </c>
      <c r="J14" s="10">
        <f t="shared" si="1"/>
        <v>361330.60661049996</v>
      </c>
      <c r="K14" s="11">
        <f t="shared" si="0"/>
        <v>54322.595300000001</v>
      </c>
      <c r="L14" s="55">
        <f t="shared" si="2"/>
        <v>7.3797293340185964E-3</v>
      </c>
      <c r="M14" s="56">
        <f t="shared" si="3"/>
        <v>1383.2003804255071</v>
      </c>
      <c r="N14" s="56">
        <f t="shared" si="4"/>
        <v>9200.4557125239044</v>
      </c>
      <c r="O14" s="59"/>
    </row>
    <row r="15" spans="2:20">
      <c r="B15" s="8" t="s">
        <v>19</v>
      </c>
      <c r="C15" s="9">
        <v>5183</v>
      </c>
      <c r="D15" s="9">
        <v>11068</v>
      </c>
      <c r="E15" s="9">
        <v>27390</v>
      </c>
      <c r="F15" s="10">
        <v>454246.63</v>
      </c>
      <c r="G15" s="10">
        <v>487195.97</v>
      </c>
      <c r="H15" s="10">
        <v>355642.2</v>
      </c>
      <c r="I15" s="31">
        <v>0.73004599999999997</v>
      </c>
      <c r="J15" s="10">
        <f t="shared" si="1"/>
        <v>331620.93524497998</v>
      </c>
      <c r="K15" s="11">
        <f t="shared" si="0"/>
        <v>19995.959900000002</v>
      </c>
      <c r="L15" s="55">
        <f t="shared" si="2"/>
        <v>6.7729461574234226E-3</v>
      </c>
      <c r="M15" s="56">
        <f t="shared" si="3"/>
        <v>185.51099525182755</v>
      </c>
      <c r="N15" s="56">
        <f t="shared" si="4"/>
        <v>3076.5879671810394</v>
      </c>
      <c r="O15" s="59"/>
    </row>
    <row r="16" spans="2:20">
      <c r="B16" s="8" t="s">
        <v>20</v>
      </c>
      <c r="C16" s="9">
        <v>5487.6</v>
      </c>
      <c r="D16" s="9">
        <v>5726.9</v>
      </c>
      <c r="E16" s="9">
        <v>21022.5</v>
      </c>
      <c r="F16" s="10">
        <v>588783.29</v>
      </c>
      <c r="G16" s="10">
        <v>555699.56999999995</v>
      </c>
      <c r="H16" s="10">
        <v>283406.8</v>
      </c>
      <c r="I16" s="31">
        <v>0.50990000000000002</v>
      </c>
      <c r="J16" s="10">
        <f t="shared" si="1"/>
        <v>300220.59957100003</v>
      </c>
      <c r="K16" s="11">
        <f t="shared" si="0"/>
        <v>10719.372799999999</v>
      </c>
      <c r="L16" s="55">
        <f t="shared" si="2"/>
        <v>6.1316332599497475E-3</v>
      </c>
      <c r="M16" s="56">
        <f t="shared" si="3"/>
        <v>128.90226020729358</v>
      </c>
      <c r="N16" s="56">
        <f t="shared" si="4"/>
        <v>3610.203203866638</v>
      </c>
      <c r="O16" s="59"/>
    </row>
    <row r="17" spans="2:15">
      <c r="B17" s="8" t="s">
        <v>21</v>
      </c>
      <c r="C17" s="9">
        <v>17871.599999999999</v>
      </c>
      <c r="D17" s="9">
        <v>11670.7</v>
      </c>
      <c r="E17" s="9">
        <v>58722.7</v>
      </c>
      <c r="F17" s="10">
        <v>549448.03</v>
      </c>
      <c r="G17" s="10">
        <v>802692.5</v>
      </c>
      <c r="H17" s="10">
        <v>321077</v>
      </c>
      <c r="I17" s="31">
        <v>0.40992499999999998</v>
      </c>
      <c r="J17" s="10">
        <f t="shared" si="1"/>
        <v>225232.48369774999</v>
      </c>
      <c r="K17" s="11">
        <f t="shared" si="0"/>
        <v>24071.9028</v>
      </c>
      <c r="L17" s="55">
        <f t="shared" si="2"/>
        <v>4.6000940316409111E-3</v>
      </c>
      <c r="M17" s="56">
        <f t="shared" si="3"/>
        <v>270.12994179183971</v>
      </c>
      <c r="N17" s="56">
        <f t="shared" si="4"/>
        <v>2527.5126034998566</v>
      </c>
      <c r="O17" s="59"/>
    </row>
    <row r="18" spans="2:15">
      <c r="B18" s="8" t="s">
        <v>22</v>
      </c>
      <c r="C18" s="9">
        <v>-14684.7</v>
      </c>
      <c r="D18" s="9">
        <v>10016.700000000001</v>
      </c>
      <c r="E18" s="9">
        <v>43330.899999999994</v>
      </c>
      <c r="F18" s="10">
        <v>482906.65</v>
      </c>
      <c r="G18" s="10">
        <v>592627.64</v>
      </c>
      <c r="H18" s="10">
        <v>355576.60000000003</v>
      </c>
      <c r="I18" s="31">
        <v>0.59970900000000005</v>
      </c>
      <c r="J18" s="10">
        <f t="shared" si="1"/>
        <v>289603.46416485001</v>
      </c>
      <c r="K18" s="11">
        <f t="shared" si="0"/>
        <v>25985.930700000001</v>
      </c>
      <c r="L18" s="55">
        <f t="shared" si="2"/>
        <v>5.914791442050627E-3</v>
      </c>
      <c r="M18" s="56">
        <f t="shared" si="3"/>
        <v>256.29323649635148</v>
      </c>
      <c r="N18" s="56">
        <f t="shared" si="4"/>
        <v>2856.2921207293375</v>
      </c>
      <c r="O18" s="59"/>
    </row>
    <row r="19" spans="2:15">
      <c r="B19" s="8" t="s">
        <v>23</v>
      </c>
      <c r="C19" s="9">
        <v>25340</v>
      </c>
      <c r="D19" s="9">
        <v>27110</v>
      </c>
      <c r="E19" s="9">
        <v>100960</v>
      </c>
      <c r="F19" s="10">
        <v>1557881.21</v>
      </c>
      <c r="G19" s="10">
        <v>1604952.6</v>
      </c>
      <c r="H19" s="10">
        <v>641973.6</v>
      </c>
      <c r="I19" s="31">
        <v>0.39983200000000002</v>
      </c>
      <c r="J19" s="10">
        <f t="shared" si="1"/>
        <v>622890.75995672005</v>
      </c>
      <c r="K19" s="11">
        <f t="shared" si="0"/>
        <v>40367.038699999997</v>
      </c>
      <c r="L19" s="55">
        <f t="shared" si="2"/>
        <v>1.2721770946176374E-2</v>
      </c>
      <c r="M19" s="56">
        <f t="shared" si="3"/>
        <v>1284.3899947259667</v>
      </c>
      <c r="N19" s="56">
        <f t="shared" si="4"/>
        <v>19819.007914972095</v>
      </c>
      <c r="O19" s="59"/>
    </row>
    <row r="20" spans="2:15">
      <c r="B20" s="8" t="s">
        <v>24</v>
      </c>
      <c r="C20" s="9">
        <v>53224.1</v>
      </c>
      <c r="D20" s="9">
        <v>66380.3</v>
      </c>
      <c r="E20" s="9">
        <v>245157.7</v>
      </c>
      <c r="F20" s="10">
        <v>6972417.6200000001</v>
      </c>
      <c r="G20" s="10">
        <v>6315153.54</v>
      </c>
      <c r="H20" s="10">
        <v>4985790.3000000007</v>
      </c>
      <c r="I20" s="31">
        <v>0.78970300000000004</v>
      </c>
      <c r="J20" s="10">
        <f t="shared" si="1"/>
        <v>5506139.1117668608</v>
      </c>
      <c r="K20" s="11">
        <f t="shared" si="0"/>
        <v>193601.77119999999</v>
      </c>
      <c r="L20" s="55">
        <f t="shared" si="2"/>
        <v>0.11245605984354001</v>
      </c>
      <c r="M20" s="56">
        <f t="shared" si="3"/>
        <v>27569.468982304632</v>
      </c>
      <c r="N20" s="56">
        <f t="shared" si="4"/>
        <v>784090.61312887282</v>
      </c>
      <c r="O20" s="59"/>
    </row>
    <row r="21" spans="2:15">
      <c r="B21" s="8" t="s">
        <v>25</v>
      </c>
      <c r="C21" s="9">
        <v>9769.5</v>
      </c>
      <c r="D21" s="9">
        <v>8794.5</v>
      </c>
      <c r="E21" s="9">
        <v>36783.699999999997</v>
      </c>
      <c r="F21" s="10">
        <v>517554.14</v>
      </c>
      <c r="G21" s="10">
        <v>501683.97</v>
      </c>
      <c r="H21" s="10">
        <v>326094.59999999998</v>
      </c>
      <c r="I21" s="31">
        <v>0.64983999999999997</v>
      </c>
      <c r="J21" s="10">
        <f t="shared" si="1"/>
        <v>336327.38233759999</v>
      </c>
      <c r="K21" s="11">
        <f t="shared" si="0"/>
        <v>23903.5196</v>
      </c>
      <c r="L21" s="55">
        <f t="shared" si="2"/>
        <v>6.8690694999606755E-3</v>
      </c>
      <c r="M21" s="56">
        <f t="shared" si="3"/>
        <v>252.66979176570348</v>
      </c>
      <c r="N21" s="56">
        <f t="shared" si="4"/>
        <v>3555.1153576523775</v>
      </c>
      <c r="O21" s="59"/>
    </row>
    <row r="22" spans="2:15">
      <c r="B22" s="8" t="s">
        <v>26</v>
      </c>
      <c r="C22" s="9">
        <v>14480</v>
      </c>
      <c r="D22" s="9">
        <v>9740</v>
      </c>
      <c r="E22" s="9">
        <v>34626</v>
      </c>
      <c r="F22" s="10">
        <v>423322.5</v>
      </c>
      <c r="G22" s="10">
        <v>462699.49</v>
      </c>
      <c r="H22" s="10">
        <v>300749.5</v>
      </c>
      <c r="I22" s="31">
        <v>0.64971900000000005</v>
      </c>
      <c r="J22" s="10">
        <f t="shared" si="1"/>
        <v>275040.6713775</v>
      </c>
      <c r="K22" s="11">
        <f t="shared" si="0"/>
        <v>22497.170099999999</v>
      </c>
      <c r="L22" s="55">
        <f t="shared" si="2"/>
        <v>5.617364467551649E-3</v>
      </c>
      <c r="M22" s="56">
        <f t="shared" si="3"/>
        <v>194.5068620534434</v>
      </c>
      <c r="N22" s="56">
        <f t="shared" si="4"/>
        <v>2377.9567698151332</v>
      </c>
      <c r="O22" s="59"/>
    </row>
    <row r="23" spans="2:15">
      <c r="B23" s="8" t="s">
        <v>28</v>
      </c>
      <c r="C23" s="9">
        <v>14780</v>
      </c>
      <c r="D23" s="9">
        <v>18140</v>
      </c>
      <c r="E23" s="9">
        <v>66170</v>
      </c>
      <c r="F23" s="10">
        <v>4479753.83</v>
      </c>
      <c r="G23" s="10">
        <v>3804900.93</v>
      </c>
      <c r="H23" s="10">
        <v>1255598.5</v>
      </c>
      <c r="I23" s="31">
        <v>0.32989400000000002</v>
      </c>
      <c r="J23" s="10">
        <f t="shared" si="1"/>
        <v>1477843.9099940201</v>
      </c>
      <c r="K23" s="11">
        <f t="shared" si="0"/>
        <v>21829.085999999999</v>
      </c>
      <c r="L23" s="55">
        <f t="shared" si="2"/>
        <v>3.018312828793919E-2</v>
      </c>
      <c r="M23" s="56">
        <f t="shared" si="3"/>
        <v>1997.2175988129361</v>
      </c>
      <c r="N23" s="56">
        <f t="shared" si="4"/>
        <v>135212.98454927694</v>
      </c>
      <c r="O23" s="59"/>
    </row>
    <row r="24" spans="2:15">
      <c r="B24" s="8" t="s">
        <v>29</v>
      </c>
      <c r="C24" s="9">
        <v>57591.9</v>
      </c>
      <c r="D24" s="9">
        <v>103886.1</v>
      </c>
      <c r="E24" s="9">
        <v>200887.7</v>
      </c>
      <c r="F24" s="10">
        <v>3845030.36</v>
      </c>
      <c r="G24" s="10">
        <v>3434353.66</v>
      </c>
      <c r="H24" s="10">
        <v>3291738.5999999996</v>
      </c>
      <c r="I24" s="31">
        <v>0.99772300000000003</v>
      </c>
      <c r="J24" s="10">
        <f t="shared" si="1"/>
        <v>3836275.2258702801</v>
      </c>
      <c r="K24" s="11">
        <f t="shared" si="0"/>
        <v>200430.2787</v>
      </c>
      <c r="L24" s="55">
        <f t="shared" si="2"/>
        <v>7.8351161788631718E-2</v>
      </c>
      <c r="M24" s="56">
        <f t="shared" si="3"/>
        <v>15739.784684046113</v>
      </c>
      <c r="N24" s="56">
        <f t="shared" si="4"/>
        <v>301262.59581856086</v>
      </c>
      <c r="O24" s="59"/>
    </row>
    <row r="25" spans="2:15">
      <c r="B25" s="8" t="s">
        <v>30</v>
      </c>
      <c r="C25" s="9">
        <v>12046.2</v>
      </c>
      <c r="D25" s="9">
        <v>11312</v>
      </c>
      <c r="E25" s="9">
        <v>66895.8</v>
      </c>
      <c r="F25" s="10">
        <v>3223743.28</v>
      </c>
      <c r="G25" s="10">
        <v>2627298.12</v>
      </c>
      <c r="H25" s="10">
        <v>2584900.1999999997</v>
      </c>
      <c r="I25" s="31">
        <v>0.99971600000000005</v>
      </c>
      <c r="J25" s="10">
        <f t="shared" si="1"/>
        <v>3222827.7369084801</v>
      </c>
      <c r="K25" s="11">
        <f t="shared" si="0"/>
        <v>66876.801600000006</v>
      </c>
      <c r="L25" s="55">
        <f t="shared" si="2"/>
        <v>6.5822257936178782E-2</v>
      </c>
      <c r="M25" s="56">
        <f t="shared" si="3"/>
        <v>4403.2326024470285</v>
      </c>
      <c r="N25" s="56">
        <f t="shared" si="4"/>
        <v>212194.06169618299</v>
      </c>
      <c r="O25" s="59"/>
    </row>
    <row r="26" spans="2:15">
      <c r="B26" s="8" t="s">
        <v>31</v>
      </c>
      <c r="C26" s="9">
        <v>30039.9</v>
      </c>
      <c r="D26" s="9">
        <v>41191.599999999999</v>
      </c>
      <c r="E26" s="9">
        <v>140879.5</v>
      </c>
      <c r="F26" s="10">
        <v>3120146.75</v>
      </c>
      <c r="G26" s="10">
        <v>3694138.63</v>
      </c>
      <c r="H26" s="10">
        <v>2626172.8000000003</v>
      </c>
      <c r="I26" s="31">
        <v>0.69998300000000002</v>
      </c>
      <c r="J26" s="10">
        <f t="shared" si="1"/>
        <v>2184049.68250525</v>
      </c>
      <c r="K26" s="11">
        <f t="shared" si="0"/>
        <v>98613.255000000005</v>
      </c>
      <c r="L26" s="55">
        <f t="shared" si="2"/>
        <v>4.460650499588658E-2</v>
      </c>
      <c r="M26" s="56">
        <f t="shared" si="3"/>
        <v>6284.1421205680035</v>
      </c>
      <c r="N26" s="56">
        <f t="shared" si="4"/>
        <v>139178.84159177428</v>
      </c>
      <c r="O26" s="59"/>
    </row>
    <row r="27" spans="2:15">
      <c r="B27" s="8" t="s">
        <v>33</v>
      </c>
      <c r="C27" s="9">
        <v>33146.5</v>
      </c>
      <c r="D27" s="9">
        <v>4680.3999999999996</v>
      </c>
      <c r="E27" s="9">
        <v>111751.7</v>
      </c>
      <c r="F27" s="10">
        <v>1288798.3600000001</v>
      </c>
      <c r="G27" s="10">
        <v>297237.65000000002</v>
      </c>
      <c r="H27" s="10">
        <v>231845.40000000002</v>
      </c>
      <c r="I27" s="31">
        <v>0.26</v>
      </c>
      <c r="J27" s="10">
        <f t="shared" si="1"/>
        <v>335087.57360000006</v>
      </c>
      <c r="K27" s="11">
        <f t="shared" si="0"/>
        <v>29055.441999999999</v>
      </c>
      <c r="L27" s="55">
        <f t="shared" si="2"/>
        <v>6.8437479447365935E-3</v>
      </c>
      <c r="M27" s="56">
        <f t="shared" si="3"/>
        <v>764.80046719582037</v>
      </c>
      <c r="N27" s="56">
        <f t="shared" si="4"/>
        <v>8820.2111274298932</v>
      </c>
      <c r="O27" s="59"/>
    </row>
    <row r="28" spans="2:15">
      <c r="B28" s="8" t="s">
        <v>34</v>
      </c>
      <c r="C28" s="9">
        <v>9203.4</v>
      </c>
      <c r="D28" s="9">
        <v>14009.6</v>
      </c>
      <c r="E28" s="9">
        <v>41781.4</v>
      </c>
      <c r="F28" s="10">
        <v>952726.08</v>
      </c>
      <c r="G28" s="10">
        <v>1487907.82</v>
      </c>
      <c r="H28" s="10">
        <v>371977</v>
      </c>
      <c r="I28" s="31">
        <v>0.87050499999999997</v>
      </c>
      <c r="J28" s="10">
        <f t="shared" si="1"/>
        <v>829352.81627039996</v>
      </c>
      <c r="K28" s="11">
        <f t="shared" si="0"/>
        <v>36370.917600000001</v>
      </c>
      <c r="L28" s="55">
        <f t="shared" si="2"/>
        <v>1.6938502287128843E-2</v>
      </c>
      <c r="M28" s="56">
        <f t="shared" si="3"/>
        <v>707.714339459445</v>
      </c>
      <c r="N28" s="56">
        <f t="shared" si="4"/>
        <v>16137.752885087297</v>
      </c>
      <c r="O28" s="59"/>
    </row>
    <row r="29" spans="2:15">
      <c r="B29" s="8" t="s">
        <v>35</v>
      </c>
      <c r="C29" s="9">
        <v>41100</v>
      </c>
      <c r="D29" s="9">
        <v>40190</v>
      </c>
      <c r="E29" s="9">
        <v>155000</v>
      </c>
      <c r="F29" s="10">
        <v>3003595.96</v>
      </c>
      <c r="G29" s="10">
        <v>968584.62</v>
      </c>
      <c r="H29" s="10">
        <v>822982.2</v>
      </c>
      <c r="I29" s="31">
        <v>0.86006300000000002</v>
      </c>
      <c r="J29" s="10">
        <f t="shared" si="1"/>
        <v>2583281.7521454799</v>
      </c>
      <c r="K29" s="11">
        <f t="shared" si="0"/>
        <v>133309.76500000001</v>
      </c>
      <c r="L29" s="55">
        <f t="shared" si="2"/>
        <v>5.2760324687615247E-2</v>
      </c>
      <c r="M29" s="56">
        <f t="shared" si="3"/>
        <v>8177.8503265803629</v>
      </c>
      <c r="N29" s="56">
        <f t="shared" si="4"/>
        <v>158470.6980800094</v>
      </c>
      <c r="O29" s="59"/>
    </row>
    <row r="30" spans="2:15">
      <c r="B30" s="8" t="s">
        <v>36</v>
      </c>
      <c r="C30" s="9">
        <v>21260</v>
      </c>
      <c r="D30" s="9">
        <v>25600</v>
      </c>
      <c r="E30" s="9">
        <v>67350</v>
      </c>
      <c r="F30" s="10">
        <v>594152.78</v>
      </c>
      <c r="G30" s="10">
        <v>3258180.77</v>
      </c>
      <c r="H30" s="10">
        <v>2855859.0999999996</v>
      </c>
      <c r="I30" s="31">
        <v>0.42013800000000001</v>
      </c>
      <c r="J30" s="10">
        <f t="shared" si="1"/>
        <v>249626.16068364002</v>
      </c>
      <c r="K30" s="11">
        <f t="shared" si="0"/>
        <v>28296.294300000001</v>
      </c>
      <c r="L30" s="55">
        <f t="shared" si="2"/>
        <v>5.0983046186322311E-3</v>
      </c>
      <c r="M30" s="56">
        <f t="shared" si="3"/>
        <v>343.37081606488078</v>
      </c>
      <c r="N30" s="56">
        <f t="shared" si="4"/>
        <v>3029.17186244718</v>
      </c>
      <c r="O30" s="59"/>
    </row>
    <row r="31" spans="2:15">
      <c r="B31" s="8" t="s">
        <v>37</v>
      </c>
      <c r="C31" s="9">
        <v>17473.7</v>
      </c>
      <c r="D31" s="9">
        <v>24072.5</v>
      </c>
      <c r="E31" s="9">
        <v>82217.399999999994</v>
      </c>
      <c r="F31" s="10">
        <v>3051514.11</v>
      </c>
      <c r="G31" s="10">
        <v>745349.92</v>
      </c>
      <c r="H31" s="10">
        <v>313047</v>
      </c>
      <c r="I31" s="31">
        <v>0.700187</v>
      </c>
      <c r="J31" s="10">
        <f t="shared" si="1"/>
        <v>2136630.5101385699</v>
      </c>
      <c r="K31" s="11">
        <f t="shared" si="0"/>
        <v>57567.554700000001</v>
      </c>
      <c r="L31" s="55">
        <f t="shared" si="2"/>
        <v>4.3638027233673382E-2</v>
      </c>
      <c r="M31" s="56">
        <f t="shared" si="3"/>
        <v>3587.8051402818178</v>
      </c>
      <c r="N31" s="56">
        <f t="shared" si="4"/>
        <v>133162.05583611858</v>
      </c>
      <c r="O31" s="59"/>
    </row>
    <row r="32" spans="2:15">
      <c r="B32" s="8" t="s">
        <v>38</v>
      </c>
      <c r="C32" s="9">
        <v>22304.9</v>
      </c>
      <c r="D32" s="9">
        <v>25272.6</v>
      </c>
      <c r="E32" s="9">
        <v>94597</v>
      </c>
      <c r="F32" s="10">
        <v>1937994.98</v>
      </c>
      <c r="G32" s="10">
        <v>2646696.02</v>
      </c>
      <c r="H32" s="10">
        <v>1851909.2000000002</v>
      </c>
      <c r="I32" s="31">
        <v>0.87969699999999995</v>
      </c>
      <c r="J32" s="10">
        <f t="shared" si="1"/>
        <v>1704848.3699210598</v>
      </c>
      <c r="K32" s="11">
        <f t="shared" si="0"/>
        <v>83216.697100000005</v>
      </c>
      <c r="L32" s="55">
        <f t="shared" si="2"/>
        <v>3.4819412735557151E-2</v>
      </c>
      <c r="M32" s="56">
        <f t="shared" si="3"/>
        <v>3293.8119865454996</v>
      </c>
      <c r="N32" s="56">
        <f t="shared" si="4"/>
        <v>67479.847088057824</v>
      </c>
      <c r="O32" s="59"/>
    </row>
    <row r="33" spans="2:15">
      <c r="B33" s="8" t="s">
        <v>39</v>
      </c>
      <c r="C33" s="9">
        <v>16049.3</v>
      </c>
      <c r="D33" s="9">
        <v>3481.4</v>
      </c>
      <c r="E33" s="9">
        <v>30318.700000000004</v>
      </c>
      <c r="F33" s="10">
        <v>719217.97</v>
      </c>
      <c r="G33" s="10">
        <v>1891650.71</v>
      </c>
      <c r="H33" s="10">
        <v>1664528.2000000002</v>
      </c>
      <c r="I33" s="31">
        <v>0.77022199999999996</v>
      </c>
      <c r="J33" s="10">
        <f t="shared" si="1"/>
        <v>553957.50328933995</v>
      </c>
      <c r="K33" s="11">
        <f t="shared" si="0"/>
        <v>23352.129799999999</v>
      </c>
      <c r="L33" s="55">
        <f t="shared" si="2"/>
        <v>1.1313894704831377E-2</v>
      </c>
      <c r="M33" s="56">
        <f t="shared" si="3"/>
        <v>343.02257938737114</v>
      </c>
      <c r="N33" s="56">
        <f t="shared" si="4"/>
        <v>8137.1563824025716</v>
      </c>
      <c r="O33" s="59"/>
    </row>
    <row r="34" spans="2:15">
      <c r="B34" s="8" t="s">
        <v>40</v>
      </c>
      <c r="C34" s="9">
        <v>22799</v>
      </c>
      <c r="D34" s="9">
        <v>13906</v>
      </c>
      <c r="E34" s="9">
        <v>61212</v>
      </c>
      <c r="F34" s="10">
        <v>2189211.9500000002</v>
      </c>
      <c r="G34" s="10">
        <v>802232.15</v>
      </c>
      <c r="H34" s="10">
        <v>601674.10000000009</v>
      </c>
      <c r="I34" s="31">
        <v>0.44005499999999997</v>
      </c>
      <c r="J34" s="10">
        <f t="shared" si="1"/>
        <v>963373.66465725005</v>
      </c>
      <c r="K34" s="11">
        <f t="shared" si="0"/>
        <v>26936.646700000001</v>
      </c>
      <c r="L34" s="55">
        <f t="shared" si="2"/>
        <v>1.9675711834607448E-2</v>
      </c>
      <c r="M34" s="56">
        <f t="shared" si="3"/>
        <v>1204.3896728199911</v>
      </c>
      <c r="N34" s="56">
        <f t="shared" si="4"/>
        <v>43074.303473079053</v>
      </c>
      <c r="O34" s="59"/>
    </row>
    <row r="35" spans="2:15">
      <c r="B35" s="8" t="s">
        <v>41</v>
      </c>
      <c r="C35" s="9">
        <v>24938.6</v>
      </c>
      <c r="D35" s="9">
        <v>34008.400000000001</v>
      </c>
      <c r="E35" s="9">
        <v>134665</v>
      </c>
      <c r="F35" s="10">
        <v>1172999.77</v>
      </c>
      <c r="G35" s="10">
        <v>2013786.51</v>
      </c>
      <c r="H35" s="10">
        <v>886066.1</v>
      </c>
      <c r="I35" s="31">
        <v>0.44</v>
      </c>
      <c r="J35" s="10">
        <f t="shared" si="1"/>
        <v>516119.89880000002</v>
      </c>
      <c r="K35" s="11">
        <f t="shared" si="0"/>
        <v>59252.6</v>
      </c>
      <c r="L35" s="55">
        <f t="shared" si="2"/>
        <v>1.0541108578578928E-2</v>
      </c>
      <c r="M35" s="56">
        <f t="shared" si="3"/>
        <v>1419.5183867343314</v>
      </c>
      <c r="N35" s="56">
        <f t="shared" si="4"/>
        <v>12364.717938218109</v>
      </c>
      <c r="O35" s="59"/>
    </row>
    <row r="36" spans="2:15">
      <c r="B36" s="8" t="s">
        <v>102</v>
      </c>
      <c r="C36" s="9">
        <v>4461.1000000000004</v>
      </c>
      <c r="D36" s="9">
        <v>5954.1</v>
      </c>
      <c r="E36" s="9">
        <v>18382.900000000001</v>
      </c>
      <c r="F36" s="10">
        <v>1372417.46</v>
      </c>
      <c r="G36" s="10">
        <v>1326365.3999999999</v>
      </c>
      <c r="H36" s="10">
        <v>543809.80000000005</v>
      </c>
      <c r="I36" s="31">
        <v>0.36982199999999998</v>
      </c>
      <c r="J36" s="10">
        <f t="shared" si="1"/>
        <v>507550.16989211994</v>
      </c>
      <c r="K36" s="11">
        <f t="shared" si="0"/>
        <v>6798.4008000000003</v>
      </c>
      <c r="L36" s="55">
        <f t="shared" si="2"/>
        <v>1.0366082498172067E-2</v>
      </c>
      <c r="M36" s="56">
        <f t="shared" si="3"/>
        <v>190.55865795564731</v>
      </c>
      <c r="N36" s="56">
        <f t="shared" si="4"/>
        <v>14226.592612291763</v>
      </c>
      <c r="O36" s="59"/>
    </row>
    <row r="37" spans="2:15">
      <c r="B37" s="8" t="s">
        <v>42</v>
      </c>
      <c r="C37" s="9">
        <v>82706.100000000006</v>
      </c>
      <c r="D37" s="9">
        <v>52755.1</v>
      </c>
      <c r="E37" s="9">
        <v>246127.9</v>
      </c>
      <c r="F37" s="10">
        <v>1713748.53</v>
      </c>
      <c r="G37" s="10">
        <v>2128583.2400000002</v>
      </c>
      <c r="H37" s="10">
        <v>510860</v>
      </c>
      <c r="I37" s="31">
        <v>0.25013200000000002</v>
      </c>
      <c r="J37" s="10">
        <f t="shared" si="1"/>
        <v>428663.34730596002</v>
      </c>
      <c r="K37" s="11">
        <f t="shared" si="0"/>
        <v>61564.463900000002</v>
      </c>
      <c r="L37" s="55">
        <f t="shared" si="2"/>
        <v>8.7549170224111E-3</v>
      </c>
      <c r="M37" s="56">
        <f t="shared" si="3"/>
        <v>2154.8293414002969</v>
      </c>
      <c r="N37" s="56">
        <f t="shared" si="4"/>
        <v>15003.726177429</v>
      </c>
      <c r="O37" s="59"/>
    </row>
    <row r="38" spans="2:15">
      <c r="B38" s="8" t="s">
        <v>43</v>
      </c>
      <c r="C38" s="9">
        <v>23482.5</v>
      </c>
      <c r="D38" s="9">
        <v>25711</v>
      </c>
      <c r="E38" s="9">
        <v>104676.3</v>
      </c>
      <c r="F38" s="10">
        <v>983538.85</v>
      </c>
      <c r="G38" s="10">
        <v>975168.31</v>
      </c>
      <c r="H38" s="10">
        <v>429074.10000000003</v>
      </c>
      <c r="I38" s="31">
        <v>0.45011299999999999</v>
      </c>
      <c r="J38" s="10">
        <f t="shared" si="1"/>
        <v>442703.62239004998</v>
      </c>
      <c r="K38" s="11">
        <f t="shared" si="0"/>
        <v>47116.163399999998</v>
      </c>
      <c r="L38" s="55">
        <f t="shared" si="2"/>
        <v>9.0416722211132117E-3</v>
      </c>
      <c r="M38" s="56">
        <f t="shared" si="3"/>
        <v>946.44879391891288</v>
      </c>
      <c r="N38" s="56">
        <f t="shared" si="4"/>
        <v>8892.8358984306342</v>
      </c>
      <c r="O38" s="59"/>
    </row>
    <row r="39" spans="2:15">
      <c r="B39" s="8" t="s">
        <v>44</v>
      </c>
      <c r="C39" s="9">
        <v>95160</v>
      </c>
      <c r="D39" s="9">
        <v>112620</v>
      </c>
      <c r="E39" s="9">
        <v>419790</v>
      </c>
      <c r="F39" s="10">
        <v>9274665</v>
      </c>
      <c r="G39" s="10">
        <v>8828836.7899999991</v>
      </c>
      <c r="H39" s="10">
        <v>4767406.8</v>
      </c>
      <c r="I39" s="31">
        <v>0.54002499999999998</v>
      </c>
      <c r="J39" s="10">
        <f t="shared" si="1"/>
        <v>5008550.9666249994</v>
      </c>
      <c r="K39" s="11">
        <f t="shared" si="0"/>
        <v>226697.09479999999</v>
      </c>
      <c r="L39" s="55">
        <f t="shared" si="2"/>
        <v>0.10229343934092193</v>
      </c>
      <c r="M39" s="56">
        <f t="shared" si="3"/>
        <v>42941.76290092562</v>
      </c>
      <c r="N39" s="56">
        <f t="shared" si="4"/>
        <v>948737.38158487168</v>
      </c>
      <c r="O39" s="59"/>
    </row>
    <row r="40" spans="2:15">
      <c r="B40" s="8" t="s">
        <v>45</v>
      </c>
      <c r="C40" s="9">
        <v>5764.6</v>
      </c>
      <c r="D40" s="9">
        <v>33754</v>
      </c>
      <c r="E40" s="9">
        <v>122795.2</v>
      </c>
      <c r="F40" s="10">
        <v>2731377.36</v>
      </c>
      <c r="G40" s="10">
        <v>2766183.34</v>
      </c>
      <c r="H40" s="10">
        <v>1161797</v>
      </c>
      <c r="I40" s="31">
        <v>0.43010300000000001</v>
      </c>
      <c r="J40" s="10">
        <f t="shared" si="1"/>
        <v>1174773.59666808</v>
      </c>
      <c r="K40" s="12">
        <f t="shared" si="0"/>
        <v>52814.583899999998</v>
      </c>
      <c r="L40" s="55">
        <f t="shared" si="2"/>
        <v>2.399329316020923E-2</v>
      </c>
      <c r="M40" s="56">
        <f t="shared" si="3"/>
        <v>2946.2612322665245</v>
      </c>
      <c r="N40" s="56">
        <f t="shared" si="4"/>
        <v>65534.737729638342</v>
      </c>
      <c r="O40" s="59"/>
    </row>
    <row r="41" spans="2:15">
      <c r="B41" s="8" t="s">
        <v>46</v>
      </c>
      <c r="C41" s="9">
        <v>-2696</v>
      </c>
      <c r="D41" s="9">
        <v>10640.9</v>
      </c>
      <c r="E41" s="9">
        <v>43293</v>
      </c>
      <c r="F41" s="10">
        <v>984027.25</v>
      </c>
      <c r="G41" s="10">
        <v>1098055.6499999999</v>
      </c>
      <c r="H41" s="10">
        <v>505105.6</v>
      </c>
      <c r="I41" s="31">
        <v>0.45989400000000002</v>
      </c>
      <c r="J41" s="10">
        <f t="shared" si="1"/>
        <v>452548.22811150004</v>
      </c>
      <c r="K41" s="11">
        <f t="shared" si="0"/>
        <v>19910.190900000001</v>
      </c>
      <c r="L41" s="55">
        <f t="shared" si="2"/>
        <v>9.2427360786865812E-3</v>
      </c>
      <c r="M41" s="56">
        <f t="shared" si="3"/>
        <v>400.14577305457817</v>
      </c>
      <c r="N41" s="56">
        <f t="shared" si="4"/>
        <v>9095.1041659857401</v>
      </c>
      <c r="O41" s="59"/>
    </row>
    <row r="42" spans="2:15">
      <c r="B42" s="8" t="s">
        <v>47</v>
      </c>
      <c r="C42" s="9">
        <v>79010</v>
      </c>
      <c r="D42" s="9">
        <v>80420</v>
      </c>
      <c r="E42" s="9">
        <v>324040</v>
      </c>
      <c r="F42" s="10">
        <v>8240987.29</v>
      </c>
      <c r="G42" s="10">
        <v>8481702.7699999996</v>
      </c>
      <c r="H42" s="10">
        <v>2374876.7999999998</v>
      </c>
      <c r="I42" s="31">
        <v>0.27996599999999999</v>
      </c>
      <c r="J42" s="10">
        <f t="shared" si="1"/>
        <v>2307196.2476321398</v>
      </c>
      <c r="K42" s="11">
        <f t="shared" si="0"/>
        <v>90720.1826</v>
      </c>
      <c r="L42" s="55">
        <f t="shared" si="2"/>
        <v>4.7121620799597551E-2</v>
      </c>
      <c r="M42" s="56">
        <f t="shared" si="3"/>
        <v>15269.290003901591</v>
      </c>
      <c r="N42" s="56">
        <f t="shared" si="4"/>
        <v>388328.67809368303</v>
      </c>
      <c r="O42" s="59"/>
    </row>
    <row r="43" spans="2:15">
      <c r="B43" s="8" t="s">
        <v>48</v>
      </c>
      <c r="C43" s="9">
        <v>-10488</v>
      </c>
      <c r="D43" s="9">
        <v>-2165.6</v>
      </c>
      <c r="E43" s="9">
        <v>-297899.60000000003</v>
      </c>
      <c r="F43" s="10">
        <v>482259.42</v>
      </c>
      <c r="G43" s="10">
        <v>618758.82999999996</v>
      </c>
      <c r="H43" s="10">
        <v>389818.1</v>
      </c>
      <c r="I43" s="31">
        <v>0.62</v>
      </c>
      <c r="J43" s="10">
        <f t="shared" si="1"/>
        <v>299000.84039999999</v>
      </c>
      <c r="K43" s="11">
        <f t="shared" si="0"/>
        <v>-184697.75200000001</v>
      </c>
      <c r="L43" s="55">
        <f t="shared" si="2"/>
        <v>6.1067211922477983E-3</v>
      </c>
      <c r="M43" s="56">
        <f t="shared" si="3"/>
        <v>-1819.1898004821423</v>
      </c>
      <c r="N43" s="56">
        <f t="shared" si="4"/>
        <v>2945.0238202751316</v>
      </c>
      <c r="O43" s="59"/>
    </row>
    <row r="44" spans="2:15">
      <c r="B44" s="8" t="s">
        <v>49</v>
      </c>
      <c r="C44" s="9">
        <v>35987.300000000003</v>
      </c>
      <c r="D44" s="9">
        <v>34054.300000000003</v>
      </c>
      <c r="E44" s="9">
        <v>87910.3</v>
      </c>
      <c r="F44" s="10">
        <v>471957.34</v>
      </c>
      <c r="G44" s="10">
        <v>670939.22</v>
      </c>
      <c r="H44" s="10">
        <v>420592.2</v>
      </c>
      <c r="I44" s="31">
        <v>0.62684200000000001</v>
      </c>
      <c r="J44" s="10">
        <f t="shared" si="1"/>
        <v>295842.68292028003</v>
      </c>
      <c r="K44" s="11">
        <f t="shared" si="0"/>
        <v>55105.868300000002</v>
      </c>
      <c r="L44" s="55">
        <f t="shared" si="2"/>
        <v>6.0422197440777488E-3</v>
      </c>
      <c r="M44" s="56">
        <f t="shared" si="3"/>
        <v>531.17335036779809</v>
      </c>
      <c r="N44" s="56">
        <f t="shared" si="4"/>
        <v>2851.6699581104153</v>
      </c>
      <c r="O44" s="59"/>
    </row>
    <row r="45" spans="2:15">
      <c r="B45" s="8" t="s">
        <v>50</v>
      </c>
      <c r="C45" s="9">
        <v>10643</v>
      </c>
      <c r="D45" s="9">
        <v>11239</v>
      </c>
      <c r="E45" s="9">
        <v>44186</v>
      </c>
      <c r="F45" s="10">
        <v>732174.77</v>
      </c>
      <c r="G45" s="10">
        <v>805595.1</v>
      </c>
      <c r="H45" s="10">
        <v>526201.20000000007</v>
      </c>
      <c r="I45" s="31">
        <v>0.63985999999999998</v>
      </c>
      <c r="J45" s="10">
        <f t="shared" si="1"/>
        <v>468489.34833220002</v>
      </c>
      <c r="K45" s="11">
        <f t="shared" si="0"/>
        <v>28272.853999999999</v>
      </c>
      <c r="L45" s="55">
        <f t="shared" si="2"/>
        <v>9.5683136809089943E-3</v>
      </c>
      <c r="M45" s="56">
        <f t="shared" si="3"/>
        <v>422.78550830464479</v>
      </c>
      <c r="N45" s="56">
        <f t="shared" si="4"/>
        <v>7005.6778686073967</v>
      </c>
      <c r="O45" s="59"/>
    </row>
    <row r="46" spans="2:15">
      <c r="B46" s="8" t="s">
        <v>51</v>
      </c>
      <c r="C46" s="9">
        <v>3059.1</v>
      </c>
      <c r="D46" s="9">
        <v>3027.9</v>
      </c>
      <c r="E46" s="9">
        <v>14357.599999999999</v>
      </c>
      <c r="F46" s="10">
        <v>1037711.05</v>
      </c>
      <c r="G46" s="10">
        <v>1028544.66</v>
      </c>
      <c r="H46" s="10">
        <v>483416</v>
      </c>
      <c r="I46" s="31">
        <v>0.46979700000000002</v>
      </c>
      <c r="J46" s="10">
        <f t="shared" si="1"/>
        <v>487513.53815685003</v>
      </c>
      <c r="K46" s="11">
        <f t="shared" si="0"/>
        <v>6745.1574000000001</v>
      </c>
      <c r="L46" s="55">
        <f t="shared" si="2"/>
        <v>9.9568591546010318E-3</v>
      </c>
      <c r="M46" s="56">
        <f t="shared" si="3"/>
        <v>142.95660099809976</v>
      </c>
      <c r="N46" s="56">
        <f t="shared" si="4"/>
        <v>10332.342768023149</v>
      </c>
      <c r="O46" s="59"/>
    </row>
    <row r="47" spans="2:15">
      <c r="B47" s="8" t="s">
        <v>52</v>
      </c>
      <c r="C47" s="9">
        <v>2700</v>
      </c>
      <c r="D47" s="9">
        <v>890</v>
      </c>
      <c r="E47" s="9">
        <v>9340</v>
      </c>
      <c r="F47" s="10">
        <v>409165.44</v>
      </c>
      <c r="G47" s="10">
        <v>493629.45</v>
      </c>
      <c r="H47" s="10">
        <v>355413.2</v>
      </c>
      <c r="I47" s="31">
        <v>0.71990100000000001</v>
      </c>
      <c r="J47" s="10">
        <f t="shared" si="1"/>
        <v>294558.60942143999</v>
      </c>
      <c r="K47" s="11">
        <f t="shared" si="0"/>
        <v>6723.8752999999997</v>
      </c>
      <c r="L47" s="55">
        <f t="shared" si="2"/>
        <v>6.0159941360250092E-3</v>
      </c>
      <c r="M47" s="56">
        <f t="shared" si="3"/>
        <v>56.189385230473583</v>
      </c>
      <c r="N47" s="56">
        <f t="shared" si="4"/>
        <v>2461.5368877040928</v>
      </c>
      <c r="O47" s="59"/>
    </row>
    <row r="48" spans="2:15">
      <c r="B48" s="8" t="s">
        <v>53</v>
      </c>
      <c r="C48" s="9">
        <v>3569</v>
      </c>
      <c r="D48" s="9">
        <v>5791</v>
      </c>
      <c r="E48" s="9">
        <v>32860.1</v>
      </c>
      <c r="F48" s="10">
        <v>1154485.3899999999</v>
      </c>
      <c r="G48" s="10">
        <v>1267985.79</v>
      </c>
      <c r="H48" s="10">
        <v>481824.89999999997</v>
      </c>
      <c r="I48" s="31">
        <v>0.36156300000000002</v>
      </c>
      <c r="J48" s="10">
        <f t="shared" si="1"/>
        <v>417419.20106456999</v>
      </c>
      <c r="K48" s="11">
        <f t="shared" si="0"/>
        <v>11880.996300000001</v>
      </c>
      <c r="L48" s="55">
        <f t="shared" si="2"/>
        <v>8.525269286139954E-3</v>
      </c>
      <c r="M48" s="56">
        <f t="shared" si="3"/>
        <v>280.14120126948751</v>
      </c>
      <c r="N48" s="56">
        <f t="shared" si="4"/>
        <v>9842.2988366643058</v>
      </c>
      <c r="O48" s="59"/>
    </row>
    <row r="49" spans="2:16">
      <c r="B49" s="8" t="s">
        <v>54</v>
      </c>
      <c r="C49" s="9">
        <v>13430</v>
      </c>
      <c r="D49" s="9">
        <v>21580</v>
      </c>
      <c r="E49" s="9">
        <v>76980</v>
      </c>
      <c r="F49" s="10">
        <v>535183.39</v>
      </c>
      <c r="G49" s="10">
        <v>620214.26</v>
      </c>
      <c r="H49" s="10">
        <v>303905</v>
      </c>
      <c r="I49" s="31">
        <v>0.49008299999999999</v>
      </c>
      <c r="J49" s="10">
        <f t="shared" si="1"/>
        <v>262284.28132136998</v>
      </c>
      <c r="K49" s="11">
        <f t="shared" si="0"/>
        <v>37726.5893</v>
      </c>
      <c r="L49" s="55">
        <f t="shared" si="2"/>
        <v>5.3568310276183879E-3</v>
      </c>
      <c r="M49" s="56">
        <f t="shared" si="3"/>
        <v>412.36885250606349</v>
      </c>
      <c r="N49" s="56">
        <f t="shared" si="4"/>
        <v>2866.8869890179926</v>
      </c>
      <c r="O49" s="59"/>
    </row>
    <row r="50" spans="2:16">
      <c r="B50" s="8" t="s">
        <v>55</v>
      </c>
      <c r="C50" s="9">
        <v>18890</v>
      </c>
      <c r="D50" s="9">
        <v>25527</v>
      </c>
      <c r="E50" s="9">
        <v>99340</v>
      </c>
      <c r="F50" s="10">
        <v>1443937.21</v>
      </c>
      <c r="G50" s="10">
        <v>1801619.97</v>
      </c>
      <c r="H50" s="10">
        <v>450353.5</v>
      </c>
      <c r="I50" s="31">
        <v>0.26002199999999998</v>
      </c>
      <c r="J50" s="10">
        <f t="shared" si="1"/>
        <v>375455.44121861993</v>
      </c>
      <c r="K50" s="11">
        <f t="shared" si="0"/>
        <v>25830.585500000001</v>
      </c>
      <c r="L50" s="55">
        <f t="shared" si="2"/>
        <v>7.6682115560852918E-3</v>
      </c>
      <c r="M50" s="56">
        <f t="shared" si="3"/>
        <v>761.76013598151292</v>
      </c>
      <c r="N50" s="56">
        <f t="shared" si="4"/>
        <v>11072.415999983554</v>
      </c>
      <c r="O50" s="59"/>
    </row>
    <row r="51" spans="2:16">
      <c r="B51" s="8" t="s">
        <v>56</v>
      </c>
      <c r="C51" s="9">
        <v>9514.7000000000007</v>
      </c>
      <c r="D51" s="9">
        <v>-6290.9</v>
      </c>
      <c r="E51" s="9">
        <v>-10401.199999999999</v>
      </c>
      <c r="F51" s="10">
        <v>175344.97</v>
      </c>
      <c r="G51" s="10">
        <v>389160.95</v>
      </c>
      <c r="H51" s="10">
        <v>310978.2</v>
      </c>
      <c r="I51" s="31">
        <v>0.81970200000000004</v>
      </c>
      <c r="J51" s="10">
        <f t="shared" si="1"/>
        <v>143730.62259894001</v>
      </c>
      <c r="K51" s="11">
        <f t="shared" si="0"/>
        <v>-8525.8844000000008</v>
      </c>
      <c r="L51" s="55">
        <f t="shared" si="2"/>
        <v>2.9355196387599093E-3</v>
      </c>
      <c r="M51" s="56">
        <f t="shared" si="3"/>
        <v>-30.532926866669566</v>
      </c>
      <c r="N51" s="56">
        <f t="shared" si="4"/>
        <v>514.72860299276715</v>
      </c>
      <c r="O51" s="59"/>
    </row>
    <row r="52" spans="2:16" ht="13.1" thickBot="1">
      <c r="B52" s="13" t="s">
        <v>57</v>
      </c>
      <c r="C52" s="14">
        <v>3866.7</v>
      </c>
      <c r="D52" s="14">
        <v>4132.3</v>
      </c>
      <c r="E52" s="14">
        <v>17978.599999999999</v>
      </c>
      <c r="F52" s="15">
        <v>270832.26</v>
      </c>
      <c r="G52" s="15">
        <v>415504.41</v>
      </c>
      <c r="H52" s="15">
        <v>240988.69999999998</v>
      </c>
      <c r="I52" s="45">
        <v>0.63975499999999996</v>
      </c>
      <c r="J52" s="15">
        <f t="shared" si="1"/>
        <v>173266.29249629998</v>
      </c>
      <c r="K52" s="16">
        <f t="shared" si="0"/>
        <v>11501.8992</v>
      </c>
      <c r="L52" s="55">
        <f t="shared" si="2"/>
        <v>3.5387490512530373E-3</v>
      </c>
      <c r="M52" s="56">
        <f t="shared" si="3"/>
        <v>63.621753692857851</v>
      </c>
      <c r="N52" s="56">
        <f t="shared" si="4"/>
        <v>958.40740312371599</v>
      </c>
      <c r="O52" s="59"/>
    </row>
    <row r="53" spans="2:16">
      <c r="C53" s="17">
        <v>928108.7</v>
      </c>
      <c r="D53" s="17">
        <v>828985.80000000016</v>
      </c>
      <c r="E53" s="17">
        <f>SUM(E3:E52)</f>
        <v>3490362.7999999993</v>
      </c>
      <c r="F53" s="18">
        <f>SUM(F3:F52)</f>
        <v>88270757.460000008</v>
      </c>
      <c r="G53" s="18"/>
      <c r="H53" s="18">
        <f>SUM(H3:H52)</f>
        <v>47359335.000000007</v>
      </c>
      <c r="J53" s="18">
        <f>SUM(J3:J52)</f>
        <v>48962582.536037147</v>
      </c>
      <c r="K53" s="19">
        <f>SUM(K3:K52)</f>
        <v>1862062.6394</v>
      </c>
      <c r="L53" s="54"/>
      <c r="M53" s="19">
        <f>SUM(M3:M52)</f>
        <v>146828.37982251527</v>
      </c>
      <c r="N53" s="19">
        <f>SUM(N3:N52)</f>
        <v>3790947.9881459302</v>
      </c>
      <c r="O53" s="59"/>
      <c r="P53" s="58">
        <f>N53/M53</f>
        <v>25.818904987771379</v>
      </c>
    </row>
    <row r="54" spans="2:16">
      <c r="B54" s="20"/>
      <c r="C54" s="20" t="s">
        <v>58</v>
      </c>
      <c r="D54" s="21">
        <f>D53/C53-1</f>
        <v>-0.10680095984446625</v>
      </c>
      <c r="F54" s="20"/>
      <c r="G54" s="20"/>
      <c r="H54" s="20"/>
      <c r="J54" s="22" t="s">
        <v>59</v>
      </c>
      <c r="K54" s="23" t="s">
        <v>73</v>
      </c>
      <c r="M54" s="27">
        <f>(M53-'30062019'!M54)/'30062019'!M54</f>
        <v>5.1108376401011228E-2</v>
      </c>
      <c r="O54" s="59"/>
      <c r="P54">
        <f>(N54*M53)/N53</f>
        <v>0</v>
      </c>
    </row>
    <row r="55" spans="2:16">
      <c r="D55" s="20"/>
      <c r="E55" s="21"/>
      <c r="I55" s="24">
        <v>43783</v>
      </c>
      <c r="J55" s="25">
        <v>11872.1</v>
      </c>
      <c r="K55" s="25">
        <f>Q6</f>
        <v>455.98352639944295</v>
      </c>
    </row>
    <row r="56" spans="2:16">
      <c r="B56" s="26" t="s">
        <v>60</v>
      </c>
      <c r="I56" s="24">
        <v>43691</v>
      </c>
      <c r="J56" s="25">
        <v>11029.4</v>
      </c>
      <c r="K56" s="25">
        <v>447.94543303865277</v>
      </c>
      <c r="O56" s="60"/>
    </row>
    <row r="57" spans="2:16">
      <c r="B57" t="s">
        <v>61</v>
      </c>
      <c r="J57" s="27">
        <f>J55/J56-1</f>
        <v>7.64048814985403E-2</v>
      </c>
      <c r="K57" s="27">
        <f>K55/K56-1</f>
        <v>1.7944358325663767E-2</v>
      </c>
    </row>
    <row r="58" spans="2:16">
      <c r="B58" t="s">
        <v>62</v>
      </c>
      <c r="J58" s="25"/>
      <c r="K58" s="24"/>
    </row>
    <row r="59" spans="2:16">
      <c r="B59" t="s">
        <v>94</v>
      </c>
      <c r="K59" s="28"/>
    </row>
    <row r="60" spans="2:16" ht="25.55" customHeight="1">
      <c r="B60" s="61" t="s">
        <v>96</v>
      </c>
      <c r="C60" s="61"/>
      <c r="D60" s="61"/>
      <c r="E60" s="61"/>
      <c r="F60" s="61"/>
      <c r="G60" s="61"/>
      <c r="H60" s="61"/>
      <c r="I60" s="61"/>
      <c r="J60" s="61"/>
      <c r="K60" s="46"/>
    </row>
    <row r="61" spans="2:16">
      <c r="B61" s="61"/>
      <c r="C61" s="61"/>
      <c r="D61" s="61"/>
      <c r="E61" s="61"/>
      <c r="F61" s="61"/>
      <c r="G61" s="61"/>
      <c r="H61" s="61"/>
      <c r="I61" s="61"/>
      <c r="J61" s="61"/>
      <c r="K61" s="46"/>
    </row>
    <row r="62" spans="2:16">
      <c r="B62" s="61"/>
      <c r="C62" s="61"/>
      <c r="D62" s="61"/>
      <c r="E62" s="61"/>
      <c r="F62" s="61"/>
      <c r="G62" s="61"/>
      <c r="H62" s="61"/>
      <c r="I62" s="61"/>
      <c r="J62" s="61"/>
      <c r="K62" s="46"/>
    </row>
    <row r="63" spans="2:16">
      <c r="B63" s="61"/>
      <c r="C63" s="61"/>
      <c r="D63" s="61"/>
      <c r="E63" s="61"/>
      <c r="F63" s="61"/>
      <c r="G63" s="61"/>
      <c r="H63" s="61"/>
      <c r="I63" s="61"/>
      <c r="J63" s="61"/>
      <c r="K63" s="46"/>
    </row>
  </sheetData>
  <mergeCells count="4">
    <mergeCell ref="B60:J60"/>
    <mergeCell ref="B61:J61"/>
    <mergeCell ref="B62:J62"/>
    <mergeCell ref="B63:J6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30092018</vt:lpstr>
      <vt:lpstr>31122018</vt:lpstr>
      <vt:lpstr>31032019</vt:lpstr>
      <vt:lpstr>30062019</vt:lpstr>
      <vt:lpstr>30092019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Ashish Arole</cp:lastModifiedBy>
  <dcterms:created xsi:type="dcterms:W3CDTF">2018-11-18T12:20:18Z</dcterms:created>
  <dcterms:modified xsi:type="dcterms:W3CDTF">2019-11-20T17:41:46Z</dcterms:modified>
</cp:coreProperties>
</file>