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Ratnamani" sheetId="1" r:id="rId1"/>
  </sheets>
  <definedNames>
    <definedName name="_xlnm._FilterDatabase" localSheetId="0" hidden="1">Ratnamani!$A$77:$C$98</definedName>
  </definedNames>
  <calcPr calcId="145621"/>
</workbook>
</file>

<file path=xl/calcChain.xml><?xml version="1.0" encoding="utf-8"?>
<calcChain xmlns="http://schemas.openxmlformats.org/spreadsheetml/2006/main">
  <c r="S35" i="1" l="1"/>
  <c r="O35" i="1"/>
  <c r="N35" i="1"/>
  <c r="S34" i="1"/>
  <c r="O34" i="1"/>
  <c r="N34" i="1"/>
  <c r="S33" i="1"/>
  <c r="O33" i="1"/>
  <c r="N33" i="1"/>
  <c r="S32" i="1"/>
  <c r="O32" i="1"/>
  <c r="N32" i="1"/>
  <c r="O3" i="1"/>
  <c r="O4" i="1"/>
  <c r="O5" i="1"/>
  <c r="O6" i="1"/>
  <c r="O7" i="1"/>
  <c r="O8" i="1"/>
  <c r="O36" i="1" s="1"/>
  <c r="O9" i="1"/>
  <c r="O10" i="1"/>
  <c r="O11" i="1"/>
  <c r="O12" i="1"/>
  <c r="O13" i="1"/>
  <c r="O14" i="1"/>
  <c r="O15" i="1"/>
  <c r="O16" i="1"/>
  <c r="O17" i="1"/>
  <c r="O18" i="1"/>
  <c r="O19" i="1"/>
  <c r="O20" i="1"/>
  <c r="O21" i="1"/>
  <c r="O22" i="1"/>
  <c r="O23" i="1"/>
  <c r="O24" i="1"/>
  <c r="O25" i="1"/>
  <c r="O26" i="1"/>
  <c r="O27" i="1"/>
  <c r="O28" i="1"/>
  <c r="O2" i="1"/>
  <c r="N3" i="1"/>
  <c r="N4" i="1"/>
  <c r="N5" i="1"/>
  <c r="N6" i="1"/>
  <c r="N7" i="1"/>
  <c r="N36" i="1" s="1"/>
  <c r="N8" i="1"/>
  <c r="N9" i="1"/>
  <c r="N10" i="1"/>
  <c r="N11" i="1"/>
  <c r="N12" i="1"/>
  <c r="N13" i="1"/>
  <c r="N14" i="1"/>
  <c r="N15" i="1"/>
  <c r="N16" i="1"/>
  <c r="N17" i="1"/>
  <c r="N18" i="1"/>
  <c r="N19" i="1"/>
  <c r="N20" i="1"/>
  <c r="N21" i="1"/>
  <c r="N22" i="1"/>
  <c r="N23" i="1"/>
  <c r="N24" i="1"/>
  <c r="N25" i="1"/>
  <c r="N26" i="1"/>
  <c r="N27" i="1"/>
  <c r="N28" i="1"/>
  <c r="N2" i="1"/>
  <c r="S36" i="1"/>
  <c r="AC33" i="1"/>
  <c r="AD29" i="1"/>
  <c r="Z29" i="1"/>
  <c r="AC29" i="1" s="1"/>
  <c r="AE29" i="1" s="1"/>
  <c r="AD28" i="1"/>
  <c r="Z28" i="1"/>
  <c r="AC28" i="1" s="1"/>
  <c r="AE28" i="1" s="1"/>
  <c r="U28" i="1"/>
  <c r="S28" i="1"/>
  <c r="P28" i="1"/>
  <c r="L28" i="1"/>
  <c r="J28" i="1"/>
  <c r="AG27" i="1"/>
  <c r="AF27" i="1"/>
  <c r="AD27" i="1"/>
  <c r="Z27" i="1"/>
  <c r="AC27" i="1" s="1"/>
  <c r="AE27" i="1" s="1"/>
  <c r="S27" i="1"/>
  <c r="P27" i="1"/>
  <c r="L27" i="1"/>
  <c r="J27" i="1"/>
  <c r="H27" i="1"/>
  <c r="U27" i="1" s="1"/>
  <c r="AG26" i="1"/>
  <c r="AF26" i="1"/>
  <c r="AD26" i="1"/>
  <c r="AC26" i="1"/>
  <c r="AE26" i="1" s="1"/>
  <c r="Z26" i="1"/>
  <c r="S26" i="1"/>
  <c r="P26" i="1"/>
  <c r="L26" i="1"/>
  <c r="J26" i="1"/>
  <c r="H26" i="1"/>
  <c r="AG25" i="1"/>
  <c r="AF25" i="1"/>
  <c r="AD25" i="1"/>
  <c r="Z25" i="1"/>
  <c r="AC25" i="1" s="1"/>
  <c r="AE25" i="1" s="1"/>
  <c r="U25" i="1"/>
  <c r="S25" i="1"/>
  <c r="P25" i="1"/>
  <c r="L25" i="1"/>
  <c r="J25" i="1"/>
  <c r="H25" i="1"/>
  <c r="AG24" i="1"/>
  <c r="AF24" i="1"/>
  <c r="AE24" i="1"/>
  <c r="AD24" i="1"/>
  <c r="AC24" i="1"/>
  <c r="Z24" i="1"/>
  <c r="U24" i="1"/>
  <c r="S24" i="1"/>
  <c r="P24" i="1"/>
  <c r="L24" i="1"/>
  <c r="J24" i="1"/>
  <c r="H24" i="1"/>
  <c r="AG23" i="1"/>
  <c r="AF23" i="1"/>
  <c r="AD23" i="1"/>
  <c r="Z23" i="1"/>
  <c r="AC23" i="1" s="1"/>
  <c r="AE23" i="1" s="1"/>
  <c r="S23" i="1"/>
  <c r="P23" i="1"/>
  <c r="L23" i="1"/>
  <c r="J23" i="1"/>
  <c r="H23" i="1"/>
  <c r="U23" i="1" s="1"/>
  <c r="AG22" i="1"/>
  <c r="AF22" i="1"/>
  <c r="AD22" i="1"/>
  <c r="AC22" i="1"/>
  <c r="AE22" i="1" s="1"/>
  <c r="Z22" i="1"/>
  <c r="S22" i="1"/>
  <c r="P22" i="1"/>
  <c r="L22" i="1"/>
  <c r="J22" i="1"/>
  <c r="H22" i="1"/>
  <c r="AG21" i="1"/>
  <c r="AF21" i="1"/>
  <c r="AD21" i="1"/>
  <c r="Z21" i="1"/>
  <c r="AC21" i="1" s="1"/>
  <c r="AE21" i="1" s="1"/>
  <c r="U21" i="1"/>
  <c r="S21" i="1"/>
  <c r="P21" i="1"/>
  <c r="L21" i="1"/>
  <c r="J21" i="1"/>
  <c r="H21" i="1"/>
  <c r="AG20" i="1"/>
  <c r="AF20" i="1"/>
  <c r="AE20" i="1"/>
  <c r="AD20" i="1"/>
  <c r="AC20" i="1"/>
  <c r="Z20" i="1"/>
  <c r="U20" i="1"/>
  <c r="S20" i="1"/>
  <c r="P20" i="1"/>
  <c r="L20" i="1"/>
  <c r="J20" i="1"/>
  <c r="H20" i="1"/>
  <c r="AG19" i="1"/>
  <c r="AG36" i="1" s="1"/>
  <c r="AF19" i="1"/>
  <c r="AG33" i="1" s="1"/>
  <c r="AD19" i="1"/>
  <c r="AE19" i="1" s="1"/>
  <c r="Z19" i="1"/>
  <c r="AC19" i="1" s="1"/>
  <c r="S19" i="1"/>
  <c r="P19" i="1"/>
  <c r="L19" i="1"/>
  <c r="J19" i="1"/>
  <c r="H19" i="1"/>
  <c r="U19" i="1" s="1"/>
  <c r="AG18" i="1"/>
  <c r="AF18" i="1"/>
  <c r="AE18" i="1"/>
  <c r="AD18" i="1"/>
  <c r="AC18" i="1"/>
  <c r="Z18" i="1"/>
  <c r="S18" i="1"/>
  <c r="P18" i="1"/>
  <c r="L18" i="1"/>
  <c r="J18" i="1"/>
  <c r="H18" i="1"/>
  <c r="AG17" i="1"/>
  <c r="AF17" i="1"/>
  <c r="AE17" i="1"/>
  <c r="AD17" i="1"/>
  <c r="Z17" i="1"/>
  <c r="AC17" i="1" s="1"/>
  <c r="U17" i="1"/>
  <c r="S17" i="1"/>
  <c r="P17" i="1"/>
  <c r="L17" i="1"/>
  <c r="J17" i="1"/>
  <c r="AG16" i="1"/>
  <c r="AF16" i="1"/>
  <c r="AE16" i="1"/>
  <c r="AD16" i="1"/>
  <c r="Z16" i="1"/>
  <c r="AC16" i="1" s="1"/>
  <c r="U16" i="1"/>
  <c r="S16" i="1"/>
  <c r="P16" i="1"/>
  <c r="L16" i="1"/>
  <c r="J16" i="1"/>
  <c r="H16" i="1"/>
  <c r="AG15" i="1"/>
  <c r="AF15" i="1"/>
  <c r="AE15" i="1"/>
  <c r="AD15" i="1"/>
  <c r="AC15" i="1"/>
  <c r="Z15" i="1"/>
  <c r="U15" i="1"/>
  <c r="S15" i="1"/>
  <c r="P15" i="1"/>
  <c r="L15" i="1"/>
  <c r="J15" i="1"/>
  <c r="H15" i="1"/>
  <c r="AG14" i="1"/>
  <c r="AF14" i="1"/>
  <c r="AE14" i="1"/>
  <c r="AD14" i="1"/>
  <c r="Z14" i="1"/>
  <c r="AC14" i="1" s="1"/>
  <c r="S14" i="1"/>
  <c r="P14" i="1"/>
  <c r="L14" i="1"/>
  <c r="J14" i="1"/>
  <c r="H14" i="1"/>
  <c r="U14" i="1" s="1"/>
  <c r="AG13" i="1"/>
  <c r="AF13" i="1"/>
  <c r="AE13" i="1"/>
  <c r="AD13" i="1"/>
  <c r="AC13" i="1"/>
  <c r="Z13" i="1"/>
  <c r="S13" i="1"/>
  <c r="P13" i="1"/>
  <c r="L13" i="1"/>
  <c r="J13" i="1"/>
  <c r="H13" i="1"/>
  <c r="AG12" i="1"/>
  <c r="AF12" i="1"/>
  <c r="AE12" i="1"/>
  <c r="AD12" i="1"/>
  <c r="Z12" i="1"/>
  <c r="AC12" i="1" s="1"/>
  <c r="U12" i="1"/>
  <c r="S12" i="1"/>
  <c r="P12" i="1"/>
  <c r="L12" i="1"/>
  <c r="J12" i="1"/>
  <c r="H12" i="1"/>
  <c r="AG11" i="1"/>
  <c r="AF11" i="1"/>
  <c r="AE11" i="1"/>
  <c r="AD11" i="1"/>
  <c r="AC11" i="1"/>
  <c r="Z11" i="1"/>
  <c r="U11" i="1"/>
  <c r="S11" i="1"/>
  <c r="P11" i="1"/>
  <c r="L11" i="1"/>
  <c r="J11" i="1"/>
  <c r="H11" i="1"/>
  <c r="AG10" i="1"/>
  <c r="AF10" i="1"/>
  <c r="AE10" i="1"/>
  <c r="AD10" i="1"/>
  <c r="Z10" i="1"/>
  <c r="AC10" i="1" s="1"/>
  <c r="S10" i="1"/>
  <c r="P10" i="1"/>
  <c r="L10" i="1"/>
  <c r="J10" i="1"/>
  <c r="H10" i="1"/>
  <c r="U10" i="1" s="1"/>
  <c r="AG9" i="1"/>
  <c r="AF9" i="1"/>
  <c r="AE9" i="1"/>
  <c r="AD9" i="1"/>
  <c r="AC9" i="1"/>
  <c r="Z9" i="1"/>
  <c r="S9" i="1"/>
  <c r="P9" i="1"/>
  <c r="L9" i="1"/>
  <c r="J9" i="1"/>
  <c r="H9" i="1"/>
  <c r="AG8" i="1"/>
  <c r="AF8" i="1"/>
  <c r="AE8" i="1"/>
  <c r="AD8" i="1"/>
  <c r="Z8" i="1"/>
  <c r="AC8" i="1" s="1"/>
  <c r="U8" i="1"/>
  <c r="S8" i="1"/>
  <c r="P8" i="1"/>
  <c r="L8" i="1"/>
  <c r="J8" i="1"/>
  <c r="H8" i="1"/>
  <c r="AG7" i="1"/>
  <c r="AF7" i="1"/>
  <c r="AE7" i="1"/>
  <c r="AD7" i="1"/>
  <c r="AC7" i="1"/>
  <c r="Z7" i="1"/>
  <c r="U7" i="1"/>
  <c r="S7" i="1"/>
  <c r="P7" i="1"/>
  <c r="L7" i="1"/>
  <c r="J7" i="1"/>
  <c r="H7" i="1"/>
  <c r="AG6" i="1"/>
  <c r="AF6" i="1"/>
  <c r="AE6" i="1"/>
  <c r="AD6" i="1"/>
  <c r="Z6" i="1"/>
  <c r="AC6" i="1" s="1"/>
  <c r="S6" i="1"/>
  <c r="P6" i="1"/>
  <c r="L6" i="1"/>
  <c r="J6" i="1"/>
  <c r="H6" i="1"/>
  <c r="U6" i="1" s="1"/>
  <c r="AG5" i="1"/>
  <c r="AF5" i="1"/>
  <c r="AE5" i="1"/>
  <c r="AD5" i="1"/>
  <c r="AC5" i="1"/>
  <c r="Z5" i="1"/>
  <c r="U5" i="1"/>
  <c r="S5" i="1"/>
  <c r="P5" i="1"/>
  <c r="L5" i="1"/>
  <c r="J5" i="1"/>
  <c r="AG4" i="1"/>
  <c r="AF4" i="1"/>
  <c r="AE4" i="1"/>
  <c r="AD4" i="1"/>
  <c r="AC4" i="1"/>
  <c r="Z4" i="1"/>
  <c r="U4" i="1"/>
  <c r="S4" i="1"/>
  <c r="P4" i="1"/>
  <c r="L4" i="1"/>
  <c r="J4" i="1"/>
  <c r="AG3" i="1"/>
  <c r="AF3" i="1"/>
  <c r="AE3" i="1"/>
  <c r="AD3" i="1"/>
  <c r="AC3" i="1"/>
  <c r="Z3" i="1"/>
  <c r="U3" i="1"/>
  <c r="P3" i="1"/>
  <c r="L3" i="1"/>
  <c r="I3" i="1"/>
  <c r="AE2" i="1"/>
  <c r="AC2" i="1"/>
  <c r="U2" i="1"/>
  <c r="P2" i="1"/>
  <c r="L2" i="1"/>
  <c r="AC32" i="1" l="1"/>
  <c r="AE36" i="1"/>
  <c r="U9" i="1"/>
  <c r="U13" i="1"/>
  <c r="U18" i="1"/>
  <c r="U22" i="1"/>
  <c r="U26" i="1"/>
  <c r="AG32" i="1"/>
</calcChain>
</file>

<file path=xl/comments1.xml><?xml version="1.0" encoding="utf-8"?>
<comments xmlns="http://schemas.openxmlformats.org/spreadsheetml/2006/main">
  <authors>
    <author>Dhiraj</author>
  </authors>
  <commentList>
    <comment ref="G17" authorId="0">
      <text>
        <r>
          <rPr>
            <b/>
            <sz val="9"/>
            <color indexed="81"/>
            <rFont val="Tahoma"/>
            <family val="2"/>
          </rPr>
          <t>Dhiraj:</t>
        </r>
        <r>
          <rPr>
            <sz val="9"/>
            <color indexed="81"/>
            <rFont val="Tahoma"/>
            <family val="2"/>
          </rPr>
          <t xml:space="preserve">
Adjusted for split</t>
        </r>
      </text>
    </comment>
    <comment ref="AB18" authorId="0">
      <text>
        <r>
          <rPr>
            <b/>
            <sz val="9"/>
            <color indexed="81"/>
            <rFont val="Tahoma"/>
            <family val="2"/>
          </rPr>
          <t>Dhiraj:</t>
        </r>
        <r>
          <rPr>
            <sz val="9"/>
            <color indexed="81"/>
            <rFont val="Tahoma"/>
            <family val="2"/>
          </rPr>
          <t xml:space="preserve">
March 2008 Dividend</t>
        </r>
      </text>
    </comment>
  </commentList>
</comments>
</file>

<file path=xl/sharedStrings.xml><?xml version="1.0" encoding="utf-8"?>
<sst xmlns="http://schemas.openxmlformats.org/spreadsheetml/2006/main" count="183" uniqueCount="118">
  <si>
    <t>Price List</t>
  </si>
  <si>
    <t>Year end</t>
  </si>
  <si>
    <t>Gross block (Rs 000)</t>
  </si>
  <si>
    <t>Depreciation (Rs 000)</t>
  </si>
  <si>
    <t>Shareholder reserve Rs 000</t>
  </si>
  <si>
    <t>Paid up capital Rs 000</t>
  </si>
  <si>
    <t>Face Value per share</t>
  </si>
  <si>
    <t>Share price</t>
  </si>
  <si>
    <t>Trade date</t>
  </si>
  <si>
    <t>Book value</t>
  </si>
  <si>
    <t>Dividend Rs</t>
  </si>
  <si>
    <t>EPS</t>
  </si>
  <si>
    <t>Net profit Rs 000</t>
  </si>
  <si>
    <t>PE</t>
  </si>
  <si>
    <t>Dividend yield</t>
  </si>
  <si>
    <t>Change</t>
  </si>
  <si>
    <t>Remark</t>
  </si>
  <si>
    <t>Debt Rs 000</t>
  </si>
  <si>
    <t>ROE</t>
  </si>
  <si>
    <t>BSE Share price</t>
  </si>
  <si>
    <t>Market Cap Rs 000</t>
  </si>
  <si>
    <t>Date</t>
  </si>
  <si>
    <t>Cashflow</t>
  </si>
  <si>
    <t>Type</t>
  </si>
  <si>
    <t>Holdng</t>
  </si>
  <si>
    <t>Total cashflow</t>
  </si>
  <si>
    <t>Year end value of investment</t>
  </si>
  <si>
    <t>Cashflows</t>
  </si>
  <si>
    <t>Net profit</t>
  </si>
  <si>
    <t>n.a.</t>
  </si>
  <si>
    <t>IPO</t>
  </si>
  <si>
    <t>1:2 Bonus</t>
  </si>
  <si>
    <t>Marger Ratnamani Eng and Ratnamani Fine Tubes</t>
  </si>
  <si>
    <t>QIP at premium of Rs 10 in Oct 2003</t>
  </si>
  <si>
    <t>1:5 Split (10 paid up to 2 Paid up)</t>
  </si>
  <si>
    <t>ESOP</t>
  </si>
  <si>
    <t>XIRR</t>
  </si>
  <si>
    <t>Year</t>
  </si>
  <si>
    <t>Start year</t>
  </si>
  <si>
    <t>End year</t>
  </si>
  <si>
    <t>Period-wise Performance</t>
  </si>
  <si>
    <t>XIRR during period</t>
  </si>
  <si>
    <t>Net Profit CAGR</t>
  </si>
  <si>
    <t>1993-2000</t>
  </si>
  <si>
    <t>2000-2010</t>
  </si>
  <si>
    <t>2010-2019</t>
  </si>
  <si>
    <t>1993-2019</t>
  </si>
  <si>
    <t>BSE Listing Date</t>
  </si>
  <si>
    <t>L70109GJ1983PLC006460</t>
  </si>
  <si>
    <t>Company History - Ratnamani Metals &amp; Tubes Ltd.</t>
  </si>
  <si>
    <t>The company was incorporated on 15th September, 1983 as a small scale industrial undertaking under the name of Ratnamani Metals &amp; Tubes Pvt. Ltd., it became a Deemed Public Company with effect from 1.7.1989 by the virtue of the provisions of Section 43A (IA) of the Act.</t>
  </si>
  <si>
    <t>Another small scale unit under the name of Tartnamani Tube Industries Pvt. Ltd., was set up by the same promoters in the year 1985, which also became a Deemed Public Company w.e.f 1.7.1990 by virtue of the provisions of Section 43A (IA) of the Act.</t>
  </si>
  <si>
    <t>At the Annual General Meeting held on 18.7.1992 Special Reoslution was passed deleting the restrictions mentioned in Section 3 of the Act.</t>
  </si>
  <si>
    <t>Both the Companies were converted into medium scale units through implementation expansion programme within 2-3 years from the date of establishment and were awarded COB Industrial Licence No.IL/41 (89) dated 7.7.1989 and IL/7/(91) dated 12.2.1992.</t>
  </si>
  <si>
    <t>As per the order of Hon'ble High Court of Gujarat dated 24/12/1991 M/s.Ratnamani Tube Industries Limited amalgamated with Ratnamani Metals &amp; Tubes Limited with effect from 1/4/91 consequently, 5 Equity Shares of Rs.100/- each full paid up were alloted to the Shareholders of Ratnamani Tube Industries Limited for every two Equity Shares of Rs.10/- each fully paid up held by them. Accordingly 445,200 Equity Shares of Rs.10/- each fully paid-up were issued to the shareholders of RTIL Ratnamani Metals &amp; Tubes Limited now has an installed capacity of 3,000 M.T. on three shift basis and holds industrial licences as mentioned elsewhere in the prospectus.</t>
  </si>
  <si>
    <t>- The Company has splits its face value from Rs10/- to Rs2/-.</t>
  </si>
  <si>
    <t>2009</t>
  </si>
  <si>
    <t>- Ratnamani Metals &amp; Tubes Ltd has bagged orders aggregating to Rs 152 crores recently from GAIL for Gas Transmission and Distribution Projects.</t>
  </si>
  <si>
    <t>2010</t>
  </si>
  <si>
    <t>- Board has recommended a dividend of Rs. 2.20/-.</t>
  </si>
  <si>
    <t>2011</t>
  </si>
  <si>
    <t>- The Board has recommended a dividend of Rs. 2.50.</t>
  </si>
  <si>
    <t>2012</t>
  </si>
  <si>
    <t>- Board has recommend dividend of Rs. 3.</t>
  </si>
  <si>
    <t>2013</t>
  </si>
  <si>
    <t>-The has recommended a dividend of Rs. 4.00 per Equity Share of Rs. 2</t>
  </si>
  <si>
    <t>2014</t>
  </si>
  <si>
    <t>-The Company has bagged following new large size order which is to be complete in current financial year.</t>
  </si>
  <si>
    <t>-The Company has bagged two orders for supply of Carbon Steel Pipes aggregating to Rs. 412.62 crores. -Ratnamani Metals &amp; Tubes receives order worth Rs 1300 cr</t>
  </si>
  <si>
    <t>2016 -Ratnamani Metals has bagged two new orders aggregating to 22,000 MT valued at approx. Rs. 103.00 Crores and Rs.33.00 Crores for supply of Carbon Steel ERW pipes for gas pipe line in India.</t>
  </si>
  <si>
    <t>Splits History</t>
  </si>
  <si>
    <t>Announcement Date</t>
  </si>
  <si>
    <t>Old FV</t>
  </si>
  <si>
    <t>New FV</t>
  </si>
  <si>
    <t>Record Date</t>
  </si>
  <si>
    <t>Ex-Split Date</t>
  </si>
  <si>
    <t>Bonus History</t>
  </si>
  <si>
    <t>Bonus Ratio</t>
  </si>
  <si>
    <t>Ex-Bonus Date</t>
  </si>
  <si>
    <t>Rights: NIL</t>
  </si>
  <si>
    <t>Dividends Declared</t>
  </si>
  <si>
    <t>Effective Date</t>
  </si>
  <si>
    <t>Dividend Type</t>
  </si>
  <si>
    <t>Dividend(%)</t>
  </si>
  <si>
    <t>Remarks</t>
  </si>
  <si>
    <t>Final</t>
  </si>
  <si>
    <t>Rs.9.0000 per share(450%)Final Dividend</t>
  </si>
  <si>
    <t>Rs.6.0000 per share(300%)Final Dividend.</t>
  </si>
  <si>
    <t>Rs.5.5000 per share(275%)Final Dividend</t>
  </si>
  <si>
    <t>Interim</t>
  </si>
  <si>
    <t>Rs.5.5000 per share(275%)Interim Dividend</t>
  </si>
  <si>
    <t>Rs.5.5000 per share(275%)Dividend</t>
  </si>
  <si>
    <t>Rs.4.5000 per share(225%)Dividend</t>
  </si>
  <si>
    <t>Rs.4.0000 per share(200%)Dividend</t>
  </si>
  <si>
    <t>Rs.3.00 per share(150%)Dividend</t>
  </si>
  <si>
    <t>Rs. 1.40 (70%) Dividend + Rs. 0.40 (20%) Special 25th Anniversary Silver Jubilee Dividend.</t>
  </si>
  <si>
    <t>AGM</t>
  </si>
  <si>
    <t>N.A.%</t>
  </si>
  <si>
    <t>AGM &amp; Nil Dividend</t>
  </si>
  <si>
    <t>AGM &amp; Dividend</t>
  </si>
  <si>
    <t>REVISED</t>
  </si>
  <si>
    <t>Capital Structure - Ratnamani Metals &amp; Tubes Ltd.</t>
  </si>
  <si>
    <t>Period</t>
  </si>
  <si>
    <t>Instrument</t>
  </si>
  <si>
    <t>Authorized Capital</t>
  </si>
  <si>
    <t>Issued Capital</t>
  </si>
  <si>
    <t>- P A I D U P -</t>
  </si>
  <si>
    <t>From</t>
  </si>
  <si>
    <t>To</t>
  </si>
  <si>
    <t>(Rs. cr)</t>
  </si>
  <si>
    <t>Shares (nos)</t>
  </si>
  <si>
    <t>Face Value</t>
  </si>
  <si>
    <t>Capital (Rs. Cr)</t>
  </si>
  <si>
    <t>Equity Share</t>
  </si>
  <si>
    <t>Median</t>
  </si>
  <si>
    <t>Average PE</t>
  </si>
  <si>
    <t>Average Div Yield</t>
  </si>
  <si>
    <t>Average ROE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</si>
</sst>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name val="Arial"/>
      <family val="2"/>
    </font>
    <font>
      <b/>
      <sz val="9"/>
      <name val="Arial"/>
      <family val="2"/>
    </font>
    <font>
      <b/>
      <sz val="9"/>
      <color rgb="FF000000"/>
      <name val="Arial"/>
      <family val="2"/>
    </font>
    <font>
      <sz val="8"/>
      <color rgb="FF666666"/>
      <name val="Arial"/>
      <family val="2"/>
    </font>
    <font>
      <b/>
      <sz val="8"/>
      <color rgb="FF666666"/>
      <name val="Arial"/>
      <family val="2"/>
    </font>
    <font>
      <b/>
      <sz val="9"/>
      <color rgb="FF000000"/>
      <name val="Calibri"/>
      <family val="2"/>
      <scheme val="minor"/>
    </font>
    <font>
      <sz val="8"/>
      <color rgb="FF666666"/>
      <name val="Calibri"/>
      <family val="2"/>
      <scheme val="minor"/>
    </font>
    <font>
      <b/>
      <sz val="8"/>
      <color rgb="FF666666"/>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rgb="FFEFF7FF"/>
        <bgColor indexed="64"/>
      </patternFill>
    </fill>
    <fill>
      <patternFill patternType="solid">
        <fgColor rgb="FFFFFFFF"/>
        <bgColor indexed="64"/>
      </patternFill>
    </fill>
    <fill>
      <patternFill patternType="solid">
        <fgColor rgb="FFEBEBEB"/>
        <bgColor indexed="64"/>
      </patternFill>
    </fill>
  </fills>
  <borders count="15">
    <border>
      <left/>
      <right/>
      <top/>
      <bottom/>
      <diagonal/>
    </border>
    <border>
      <left/>
      <right/>
      <top style="medium">
        <color indexed="64"/>
      </top>
      <bottom/>
      <diagonal/>
    </border>
    <border>
      <left/>
      <right/>
      <top/>
      <bottom style="medium">
        <color rgb="FFEEEEEE"/>
      </bottom>
      <diagonal/>
    </border>
    <border>
      <left style="medium">
        <color rgb="FFDDDDDD"/>
      </left>
      <right/>
      <top/>
      <bottom style="medium">
        <color rgb="FFEEEEEE"/>
      </bottom>
      <diagonal/>
    </border>
    <border>
      <left/>
      <right style="medium">
        <color rgb="FFDDDDDD"/>
      </right>
      <top/>
      <bottom style="medium">
        <color rgb="FFEEEEEE"/>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5" fillId="0" borderId="0"/>
  </cellStyleXfs>
  <cellXfs count="73">
    <xf numFmtId="0" fontId="0" fillId="0" borderId="0" xfId="0"/>
    <xf numFmtId="0" fontId="0" fillId="0" borderId="0" xfId="0" applyAlignment="1">
      <alignment wrapText="1"/>
    </xf>
    <xf numFmtId="15" fontId="0" fillId="0" borderId="0" xfId="0" applyNumberFormat="1"/>
    <xf numFmtId="14" fontId="0" fillId="0" borderId="0" xfId="0" applyNumberFormat="1"/>
    <xf numFmtId="3" fontId="0" fillId="0" borderId="0" xfId="0" applyNumberFormat="1"/>
    <xf numFmtId="4" fontId="0" fillId="0" borderId="0" xfId="0" applyNumberFormat="1"/>
    <xf numFmtId="10" fontId="0" fillId="0" borderId="0" xfId="0" applyNumberFormat="1"/>
    <xf numFmtId="4" fontId="4" fillId="0" borderId="0" xfId="0" applyNumberFormat="1" applyFont="1"/>
    <xf numFmtId="0" fontId="0" fillId="0" borderId="0" xfId="0" applyBorder="1"/>
    <xf numFmtId="3" fontId="0" fillId="0" borderId="0" xfId="0" applyNumberFormat="1" applyBorder="1"/>
    <xf numFmtId="9" fontId="0" fillId="0" borderId="0" xfId="0" applyNumberFormat="1"/>
    <xf numFmtId="4" fontId="2" fillId="0" borderId="0" xfId="0" applyNumberFormat="1" applyFont="1"/>
    <xf numFmtId="3" fontId="2" fillId="0" borderId="0" xfId="0" applyNumberFormat="1" applyFont="1"/>
    <xf numFmtId="4" fontId="0" fillId="0" borderId="0" xfId="0" applyNumberFormat="1" applyBorder="1"/>
    <xf numFmtId="15" fontId="0" fillId="2" borderId="0" xfId="0" applyNumberFormat="1" applyFill="1"/>
    <xf numFmtId="9" fontId="0" fillId="2" borderId="0" xfId="0" applyNumberFormat="1" applyFill="1"/>
    <xf numFmtId="0" fontId="3" fillId="0" borderId="0" xfId="0" applyFont="1"/>
    <xf numFmtId="14" fontId="3" fillId="0" borderId="0" xfId="0" applyNumberFormat="1" applyFont="1"/>
    <xf numFmtId="0" fontId="6" fillId="0" borderId="0" xfId="2" applyFont="1"/>
    <xf numFmtId="0" fontId="7" fillId="3" borderId="2" xfId="0" applyFont="1" applyFill="1" applyBorder="1" applyAlignment="1">
      <alignment vertical="center" wrapText="1"/>
    </xf>
    <xf numFmtId="0" fontId="8" fillId="4" borderId="2" xfId="0" applyFont="1" applyFill="1" applyBorder="1" applyAlignment="1">
      <alignment vertical="center" wrapText="1"/>
    </xf>
    <xf numFmtId="0" fontId="0" fillId="4" borderId="0" xfId="0" applyFill="1"/>
    <xf numFmtId="0" fontId="9" fillId="5" borderId="2" xfId="0" applyFont="1" applyFill="1" applyBorder="1" applyAlignment="1">
      <alignment horizontal="center" vertical="center" wrapText="1"/>
    </xf>
    <xf numFmtId="0" fontId="9" fillId="5" borderId="3" xfId="0" applyFont="1" applyFill="1" applyBorder="1" applyAlignment="1">
      <alignment horizontal="right" vertical="center" wrapText="1"/>
    </xf>
    <xf numFmtId="0" fontId="9" fillId="5" borderId="3" xfId="0" applyFont="1" applyFill="1" applyBorder="1" applyAlignment="1">
      <alignment horizontal="center" vertical="center" wrapText="1"/>
    </xf>
    <xf numFmtId="14" fontId="8" fillId="4" borderId="2" xfId="0" applyNumberFormat="1" applyFont="1" applyFill="1" applyBorder="1" applyAlignment="1">
      <alignment horizontal="left" vertical="center" wrapText="1"/>
    </xf>
    <xf numFmtId="0" fontId="8" fillId="4" borderId="3" xfId="0" applyFont="1" applyFill="1" applyBorder="1" applyAlignment="1">
      <alignment horizontal="right" vertical="center" wrapText="1"/>
    </xf>
    <xf numFmtId="0" fontId="8" fillId="4" borderId="3" xfId="0" applyFont="1" applyFill="1" applyBorder="1" applyAlignment="1">
      <alignment horizontal="center" vertical="center" wrapText="1"/>
    </xf>
    <xf numFmtId="14" fontId="8" fillId="4" borderId="3" xfId="0" applyNumberFormat="1" applyFont="1" applyFill="1" applyBorder="1" applyAlignment="1">
      <alignment horizontal="right" vertical="center" wrapText="1"/>
    </xf>
    <xf numFmtId="0" fontId="9" fillId="5" borderId="2" xfId="0" applyFont="1" applyFill="1" applyBorder="1" applyAlignment="1">
      <alignment horizontal="left" vertical="center" wrapText="1"/>
    </xf>
    <xf numFmtId="20" fontId="8" fillId="4" borderId="3" xfId="0" applyNumberFormat="1" applyFont="1" applyFill="1" applyBorder="1" applyAlignment="1">
      <alignment horizontal="right" vertical="center" wrapText="1"/>
    </xf>
    <xf numFmtId="14" fontId="8" fillId="4" borderId="2" xfId="0" applyNumberFormat="1" applyFont="1" applyFill="1" applyBorder="1" applyAlignment="1">
      <alignment horizontal="center" vertical="center" wrapText="1"/>
    </xf>
    <xf numFmtId="14" fontId="8" fillId="4" borderId="3" xfId="0" applyNumberFormat="1" applyFont="1" applyFill="1" applyBorder="1" applyAlignment="1">
      <alignment horizontal="center" vertical="center" wrapText="1"/>
    </xf>
    <xf numFmtId="9" fontId="8" fillId="4" borderId="3" xfId="0" applyNumberFormat="1" applyFont="1" applyFill="1" applyBorder="1" applyAlignment="1">
      <alignment horizontal="right" vertical="center" wrapText="1"/>
    </xf>
    <xf numFmtId="0" fontId="10" fillId="3" borderId="2" xfId="0" applyFont="1" applyFill="1" applyBorder="1" applyAlignment="1">
      <alignment vertical="center" wrapText="1"/>
    </xf>
    <xf numFmtId="0" fontId="11" fillId="0" borderId="2" xfId="0" applyFont="1" applyBorder="1" applyAlignment="1">
      <alignment vertical="center"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vertical="center" wrapText="1"/>
    </xf>
    <xf numFmtId="0" fontId="12" fillId="5" borderId="3" xfId="0" applyFont="1" applyFill="1" applyBorder="1" applyAlignment="1">
      <alignment horizontal="righ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right" vertical="center" wrapText="1"/>
    </xf>
    <xf numFmtId="164" fontId="0" fillId="0" borderId="0" xfId="0" applyNumberFormat="1"/>
    <xf numFmtId="0" fontId="0" fillId="0" borderId="7" xfId="0" applyBorder="1"/>
    <xf numFmtId="164" fontId="0" fillId="0" borderId="0" xfId="1" applyNumberFormat="1" applyFont="1" applyBorder="1"/>
    <xf numFmtId="164" fontId="0" fillId="0" borderId="0" xfId="0" applyNumberFormat="1" applyBorder="1"/>
    <xf numFmtId="164" fontId="0" fillId="0" borderId="8" xfId="1" applyNumberFormat="1" applyFont="1" applyBorder="1"/>
    <xf numFmtId="0" fontId="0" fillId="0" borderId="9" xfId="0" applyBorder="1"/>
    <xf numFmtId="0" fontId="0" fillId="0" borderId="10" xfId="0" applyBorder="1"/>
    <xf numFmtId="164" fontId="0" fillId="0" borderId="10" xfId="1" applyNumberFormat="1" applyFont="1" applyBorder="1"/>
    <xf numFmtId="4" fontId="0" fillId="0" borderId="10" xfId="0" applyNumberFormat="1" applyBorder="1"/>
    <xf numFmtId="164" fontId="0" fillId="0" borderId="10" xfId="0" applyNumberFormat="1" applyBorder="1"/>
    <xf numFmtId="164" fontId="0" fillId="0" borderId="11" xfId="1" applyNumberFormat="1" applyFont="1" applyBorder="1"/>
    <xf numFmtId="0" fontId="0" fillId="0" borderId="12" xfId="0" applyBorder="1"/>
    <xf numFmtId="0" fontId="0" fillId="0" borderId="13" xfId="0" applyBorder="1"/>
    <xf numFmtId="0" fontId="0" fillId="0" borderId="14" xfId="0" applyBorder="1"/>
    <xf numFmtId="14" fontId="0" fillId="0" borderId="7" xfId="0" applyNumberFormat="1" applyBorder="1"/>
    <xf numFmtId="14" fontId="0" fillId="0" borderId="0" xfId="0" applyNumberFormat="1" applyBorder="1"/>
    <xf numFmtId="0" fontId="0" fillId="0" borderId="8" xfId="0" applyBorder="1"/>
    <xf numFmtId="3" fontId="0" fillId="0" borderId="8" xfId="0" applyNumberFormat="1" applyBorder="1"/>
    <xf numFmtId="9" fontId="0" fillId="0" borderId="0" xfId="0" applyNumberFormat="1" applyBorder="1"/>
    <xf numFmtId="9" fontId="0" fillId="0" borderId="8" xfId="0" applyNumberFormat="1" applyBorder="1"/>
    <xf numFmtId="0" fontId="0" fillId="0" borderId="11" xfId="0" applyBorder="1"/>
    <xf numFmtId="14" fontId="0" fillId="0" borderId="9" xfId="0" applyNumberFormat="1" applyBorder="1"/>
    <xf numFmtId="3" fontId="0" fillId="0" borderId="10" xfId="0" applyNumberFormat="1" applyBorder="1"/>
    <xf numFmtId="0" fontId="3" fillId="0" borderId="5" xfId="0" applyFont="1" applyBorder="1" applyAlignment="1">
      <alignment wrapText="1"/>
    </xf>
    <xf numFmtId="0" fontId="3" fillId="0" borderId="1" xfId="0" applyFont="1" applyBorder="1" applyAlignment="1">
      <alignment wrapText="1"/>
    </xf>
    <xf numFmtId="0" fontId="3" fillId="0" borderId="1" xfId="0" applyFont="1" applyBorder="1"/>
    <xf numFmtId="0" fontId="3" fillId="0" borderId="6" xfId="0" applyFont="1" applyBorder="1" applyAlignment="1">
      <alignment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67"/>
  <sheetViews>
    <sheetView tabSelected="1" workbookViewId="0">
      <pane xSplit="2" ySplit="1" topLeftCell="W22" activePane="bottomRight" state="frozen"/>
      <selection pane="topRight" activeCell="C1" sqref="C1"/>
      <selection pane="bottomLeft" activeCell="A2" sqref="A2"/>
      <selection pane="bottomRight" activeCell="Y43" sqref="Y43"/>
    </sheetView>
  </sheetViews>
  <sheetFormatPr defaultRowHeight="15" x14ac:dyDescent="0.25"/>
  <cols>
    <col min="1" max="3" width="10.7109375" customWidth="1"/>
    <col min="4" max="5" width="12.28515625" customWidth="1"/>
    <col min="6" max="6" width="11.140625" customWidth="1"/>
    <col min="7" max="7" width="11" customWidth="1"/>
    <col min="8" max="18" width="10.7109375" customWidth="1"/>
    <col min="21" max="21" width="13.42578125" bestFit="1" customWidth="1"/>
    <col min="25" max="25" width="24" bestFit="1" customWidth="1"/>
    <col min="26" max="28" width="0" hidden="1" customWidth="1"/>
    <col min="29" max="29" width="17.7109375" bestFit="1" customWidth="1"/>
    <col min="30" max="30" width="10.85546875" bestFit="1" customWidth="1"/>
    <col min="31" max="31" width="16.5703125" bestFit="1" customWidth="1"/>
    <col min="32" max="32" width="12.28515625" bestFit="1" customWidth="1"/>
    <col min="33" max="33" width="15.140625" bestFit="1" customWidth="1"/>
  </cols>
  <sheetData>
    <row r="1" spans="1:33" ht="4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Y1" s="69" t="s">
        <v>21</v>
      </c>
      <c r="Z1" s="70" t="s">
        <v>22</v>
      </c>
      <c r="AA1" s="70" t="s">
        <v>23</v>
      </c>
      <c r="AB1" s="70" t="s">
        <v>24</v>
      </c>
      <c r="AC1" s="71" t="s">
        <v>25</v>
      </c>
      <c r="AD1" s="71" t="s">
        <v>26</v>
      </c>
      <c r="AE1" s="71" t="s">
        <v>27</v>
      </c>
      <c r="AF1" s="70"/>
      <c r="AG1" s="72" t="s">
        <v>28</v>
      </c>
    </row>
    <row r="2" spans="1:33" x14ac:dyDescent="0.25">
      <c r="A2" s="2">
        <v>34313</v>
      </c>
      <c r="B2" s="3">
        <v>34059</v>
      </c>
      <c r="C2" t="s">
        <v>29</v>
      </c>
      <c r="D2" t="s">
        <v>29</v>
      </c>
      <c r="E2" t="s">
        <v>29</v>
      </c>
      <c r="F2" s="4">
        <v>23200</v>
      </c>
      <c r="G2" s="5">
        <v>10</v>
      </c>
      <c r="H2" s="5">
        <v>75</v>
      </c>
      <c r="I2" s="2">
        <v>34312</v>
      </c>
      <c r="J2" s="5" t="s">
        <v>29</v>
      </c>
      <c r="K2" s="5">
        <v>0</v>
      </c>
      <c r="L2" s="5">
        <f>(M2)/(F2/G2)</f>
        <v>4.4387931034482762</v>
      </c>
      <c r="M2" s="4">
        <v>10298</v>
      </c>
      <c r="N2" s="5">
        <f>T2/L2</f>
        <v>16.051660516605164</v>
      </c>
      <c r="O2" s="6">
        <f>K2/T2</f>
        <v>0</v>
      </c>
      <c r="P2" s="7" t="e">
        <f>F2/F1</f>
        <v>#VALUE!</v>
      </c>
      <c r="T2">
        <v>71.25</v>
      </c>
      <c r="U2" s="4">
        <f>H2*F2/G2</f>
        <v>174000</v>
      </c>
      <c r="Y2" s="60">
        <v>34334</v>
      </c>
      <c r="Z2" s="8">
        <v>-10</v>
      </c>
      <c r="AA2" s="8" t="s">
        <v>30</v>
      </c>
      <c r="AB2" s="8">
        <v>100</v>
      </c>
      <c r="AC2" s="8">
        <f>Z2*AB2</f>
        <v>-1000</v>
      </c>
      <c r="AD2" s="8"/>
      <c r="AE2" s="8">
        <f>AC2</f>
        <v>-1000</v>
      </c>
      <c r="AF2" s="61">
        <v>34059</v>
      </c>
      <c r="AG2" s="62">
        <v>10298</v>
      </c>
    </row>
    <row r="3" spans="1:33" x14ac:dyDescent="0.25">
      <c r="A3" s="2">
        <v>34691</v>
      </c>
      <c r="B3" s="3">
        <v>34424</v>
      </c>
      <c r="C3" t="s">
        <v>29</v>
      </c>
      <c r="D3" t="s">
        <v>29</v>
      </c>
      <c r="E3" t="s">
        <v>29</v>
      </c>
      <c r="F3" s="4">
        <v>23200</v>
      </c>
      <c r="G3" s="5">
        <v>10</v>
      </c>
      <c r="H3" s="5">
        <v>40</v>
      </c>
      <c r="I3" s="2">
        <f>A3</f>
        <v>34691</v>
      </c>
      <c r="J3" s="5" t="s">
        <v>29</v>
      </c>
      <c r="K3" s="5">
        <v>2</v>
      </c>
      <c r="L3" s="5">
        <f>(M3)/(F3/G3)</f>
        <v>5.5293103448275858</v>
      </c>
      <c r="M3" s="4">
        <v>12828</v>
      </c>
      <c r="N3" s="5">
        <f t="shared" ref="N3:N28" si="0">T3/L3</f>
        <v>7.234175241658872</v>
      </c>
      <c r="O3" s="6">
        <f t="shared" ref="O3:O28" si="1">K3/T3</f>
        <v>0.05</v>
      </c>
      <c r="P3" s="7">
        <f>F3/F2</f>
        <v>1</v>
      </c>
      <c r="T3">
        <v>40</v>
      </c>
      <c r="U3" s="4">
        <f t="shared" ref="U3:U28" si="2">H3*F3/G3</f>
        <v>92800</v>
      </c>
      <c r="Y3" s="60">
        <v>34607</v>
      </c>
      <c r="Z3" s="13">
        <f>K3</f>
        <v>2</v>
      </c>
      <c r="AA3" s="8"/>
      <c r="AB3" s="8">
        <v>100</v>
      </c>
      <c r="AC3" s="8">
        <f t="shared" ref="AC3:AC29" si="3">Z3*AB3</f>
        <v>200</v>
      </c>
      <c r="AD3" s="9">
        <f>-AB3*T3</f>
        <v>-4000</v>
      </c>
      <c r="AE3" s="8">
        <f>IF($AC$36=Y3,AD3,IF($AC$36&gt;Y3,0,IF($AC$36&lt;Y3,IF($AC$37&gt;Y3,AC3,IF($AC$37&lt;Y3,0,-AD3)))))</f>
        <v>0</v>
      </c>
      <c r="AF3" s="61">
        <f>B3</f>
        <v>34424</v>
      </c>
      <c r="AG3" s="63">
        <f>M3</f>
        <v>12828</v>
      </c>
    </row>
    <row r="4" spans="1:33" x14ac:dyDescent="0.25">
      <c r="A4" s="3">
        <v>35034</v>
      </c>
      <c r="B4" s="3">
        <v>34789</v>
      </c>
      <c r="C4" s="4">
        <v>128890</v>
      </c>
      <c r="D4" s="4">
        <v>35878</v>
      </c>
      <c r="E4" s="4">
        <v>98193</v>
      </c>
      <c r="F4" s="4">
        <v>31500</v>
      </c>
      <c r="G4">
        <v>10</v>
      </c>
      <c r="H4">
        <v>32.75</v>
      </c>
      <c r="J4" s="5">
        <f>(F4+E4)/(F4/G4)</f>
        <v>41.172380952380955</v>
      </c>
      <c r="L4" s="5">
        <f t="shared" ref="L4:L28" si="4">(M4)/(F4/G4)</f>
        <v>5.6765079365079369</v>
      </c>
      <c r="M4" s="4">
        <v>17881</v>
      </c>
      <c r="N4" s="5">
        <f t="shared" si="0"/>
        <v>5.7693920921648676</v>
      </c>
      <c r="O4" s="6">
        <f t="shared" si="1"/>
        <v>0</v>
      </c>
      <c r="P4" s="7">
        <f t="shared" ref="P4:P28" si="5">F4/F3</f>
        <v>1.3577586206896552</v>
      </c>
      <c r="R4" s="4">
        <v>102974</v>
      </c>
      <c r="S4" s="10">
        <f>M4/(E4+F4)</f>
        <v>0.13787174327064683</v>
      </c>
      <c r="T4">
        <v>32.75</v>
      </c>
      <c r="U4" s="4">
        <f t="shared" si="2"/>
        <v>103162.5</v>
      </c>
      <c r="Y4" s="60">
        <v>34972</v>
      </c>
      <c r="Z4" s="13">
        <f t="shared" ref="Z4:Z29" si="6">K4</f>
        <v>0</v>
      </c>
      <c r="AA4" s="8"/>
      <c r="AB4" s="8">
        <v>100</v>
      </c>
      <c r="AC4" s="8">
        <f t="shared" si="3"/>
        <v>0</v>
      </c>
      <c r="AD4" s="9">
        <f t="shared" ref="AD4:AD29" si="7">-AB4*T4</f>
        <v>-3275</v>
      </c>
      <c r="AE4" s="8">
        <f t="shared" ref="AE4:AE28" si="8">IF($AC$36=Y4,AD4,IF($AC$36&gt;Y4,0,IF($AC$36&lt;Y4,IF($AC$37&gt;Y4,AC4,IF($AC$37&lt;Y4,0,-AD4)))))</f>
        <v>0</v>
      </c>
      <c r="AF4" s="61">
        <f t="shared" ref="AF4:AF27" si="9">B4</f>
        <v>34789</v>
      </c>
      <c r="AG4" s="63">
        <f t="shared" ref="AG4:AG27" si="10">M4</f>
        <v>17881</v>
      </c>
    </row>
    <row r="5" spans="1:33" x14ac:dyDescent="0.25">
      <c r="A5" s="3">
        <v>35400</v>
      </c>
      <c r="B5" s="3">
        <v>35155</v>
      </c>
      <c r="C5" s="4">
        <v>168550</v>
      </c>
      <c r="D5" s="4">
        <v>29621</v>
      </c>
      <c r="E5" s="4">
        <v>120408</v>
      </c>
      <c r="F5" s="4">
        <v>47250</v>
      </c>
      <c r="G5">
        <v>10</v>
      </c>
      <c r="H5">
        <v>11.25</v>
      </c>
      <c r="J5" s="5">
        <f>(F5+E5)/(F5/G5)</f>
        <v>35.483174603174604</v>
      </c>
      <c r="K5">
        <v>2</v>
      </c>
      <c r="L5" s="5">
        <f t="shared" si="4"/>
        <v>8.8598941798941802</v>
      </c>
      <c r="M5" s="4">
        <v>41863</v>
      </c>
      <c r="N5" s="5">
        <f t="shared" si="0"/>
        <v>1.2697668585624537</v>
      </c>
      <c r="O5" s="6">
        <f t="shared" si="1"/>
        <v>0.17777777777777778</v>
      </c>
      <c r="P5" s="7">
        <f t="shared" si="5"/>
        <v>1.5</v>
      </c>
      <c r="Q5" t="s">
        <v>31</v>
      </c>
      <c r="R5" s="4">
        <v>144847</v>
      </c>
      <c r="S5" s="10">
        <f t="shared" ref="S5:S28" si="11">M5/(E5+F5)</f>
        <v>0.24969282706461965</v>
      </c>
      <c r="T5">
        <v>11.25</v>
      </c>
      <c r="U5" s="4">
        <f t="shared" si="2"/>
        <v>53156.25</v>
      </c>
      <c r="Y5" s="60">
        <v>35338</v>
      </c>
      <c r="Z5" s="13">
        <f t="shared" si="6"/>
        <v>2</v>
      </c>
      <c r="AA5" s="8"/>
      <c r="AB5" s="8">
        <v>150</v>
      </c>
      <c r="AC5" s="8">
        <f t="shared" si="3"/>
        <v>300</v>
      </c>
      <c r="AD5" s="9">
        <f t="shared" si="7"/>
        <v>-1687.5</v>
      </c>
      <c r="AE5" s="8">
        <f t="shared" si="8"/>
        <v>0</v>
      </c>
      <c r="AF5" s="61">
        <f t="shared" si="9"/>
        <v>35155</v>
      </c>
      <c r="AG5" s="63">
        <f t="shared" si="10"/>
        <v>41863</v>
      </c>
    </row>
    <row r="6" spans="1:33" x14ac:dyDescent="0.25">
      <c r="A6" s="2">
        <v>35765</v>
      </c>
      <c r="B6" s="3">
        <v>35520</v>
      </c>
      <c r="C6" s="4">
        <v>193728</v>
      </c>
      <c r="D6" s="4">
        <v>43430</v>
      </c>
      <c r="E6" s="4">
        <v>137902</v>
      </c>
      <c r="F6" s="4">
        <v>47250</v>
      </c>
      <c r="G6" s="4">
        <v>10</v>
      </c>
      <c r="H6" s="5">
        <f t="shared" ref="H6:H16" si="12">T6*5</f>
        <v>60</v>
      </c>
      <c r="J6" s="5">
        <f t="shared" ref="J6:J28" si="13">(F6+E6)/(F6/G6)</f>
        <v>39.185608465608468</v>
      </c>
      <c r="L6" s="5">
        <f t="shared" si="4"/>
        <v>5.2019047619047623</v>
      </c>
      <c r="M6" s="4">
        <v>24579</v>
      </c>
      <c r="N6" s="5">
        <f t="shared" si="0"/>
        <v>2.3068473086781398</v>
      </c>
      <c r="O6" s="6">
        <f t="shared" si="1"/>
        <v>0</v>
      </c>
      <c r="P6" s="7">
        <f t="shared" si="5"/>
        <v>1</v>
      </c>
      <c r="R6" s="4">
        <v>144694</v>
      </c>
      <c r="S6" s="10">
        <f t="shared" si="11"/>
        <v>0.13275038886968546</v>
      </c>
      <c r="T6">
        <v>12</v>
      </c>
      <c r="U6" s="4">
        <f t="shared" si="2"/>
        <v>283500</v>
      </c>
      <c r="Y6" s="60">
        <v>35703</v>
      </c>
      <c r="Z6" s="13">
        <f t="shared" si="6"/>
        <v>0</v>
      </c>
      <c r="AA6" s="8"/>
      <c r="AB6" s="8">
        <v>150</v>
      </c>
      <c r="AC6" s="8">
        <f t="shared" si="3"/>
        <v>0</v>
      </c>
      <c r="AD6" s="9">
        <f t="shared" si="7"/>
        <v>-1800</v>
      </c>
      <c r="AE6" s="8">
        <f t="shared" si="8"/>
        <v>0</v>
      </c>
      <c r="AF6" s="61">
        <f t="shared" si="9"/>
        <v>35520</v>
      </c>
      <c r="AG6" s="63">
        <f t="shared" si="10"/>
        <v>24579</v>
      </c>
    </row>
    <row r="7" spans="1:33" x14ac:dyDescent="0.25">
      <c r="A7" s="2">
        <v>36130</v>
      </c>
      <c r="B7" s="3">
        <v>35885</v>
      </c>
      <c r="C7" s="4">
        <v>402752</v>
      </c>
      <c r="D7" s="4">
        <v>79094</v>
      </c>
      <c r="E7" s="4">
        <v>237562</v>
      </c>
      <c r="F7" s="4">
        <v>67399</v>
      </c>
      <c r="G7" s="4">
        <v>10</v>
      </c>
      <c r="H7" s="5">
        <f t="shared" si="12"/>
        <v>36.25</v>
      </c>
      <c r="J7" s="5">
        <f t="shared" si="13"/>
        <v>45.247110491253579</v>
      </c>
      <c r="K7" s="5">
        <v>1</v>
      </c>
      <c r="L7" s="5">
        <f t="shared" si="4"/>
        <v>4.9339010964554371</v>
      </c>
      <c r="M7" s="4">
        <v>33254</v>
      </c>
      <c r="N7" s="5">
        <f t="shared" si="0"/>
        <v>1.4694254826487039</v>
      </c>
      <c r="O7" s="6">
        <f t="shared" si="1"/>
        <v>0.13793103448275862</v>
      </c>
      <c r="P7" s="11">
        <f t="shared" si="5"/>
        <v>1.4264338624338624</v>
      </c>
      <c r="Q7" t="s">
        <v>32</v>
      </c>
      <c r="R7" s="4">
        <v>195497</v>
      </c>
      <c r="S7" s="10">
        <f t="shared" si="11"/>
        <v>0.10904345145772738</v>
      </c>
      <c r="T7">
        <v>7.25</v>
      </c>
      <c r="U7" s="4">
        <f t="shared" si="2"/>
        <v>244321.375</v>
      </c>
      <c r="Y7" s="60">
        <v>36068</v>
      </c>
      <c r="Z7" s="13">
        <f t="shared" si="6"/>
        <v>1</v>
      </c>
      <c r="AA7" s="8"/>
      <c r="AB7" s="8">
        <v>150</v>
      </c>
      <c r="AC7" s="8">
        <f t="shared" si="3"/>
        <v>150</v>
      </c>
      <c r="AD7" s="9">
        <f t="shared" si="7"/>
        <v>-1087.5</v>
      </c>
      <c r="AE7" s="8">
        <f t="shared" si="8"/>
        <v>0</v>
      </c>
      <c r="AF7" s="61">
        <f t="shared" si="9"/>
        <v>35885</v>
      </c>
      <c r="AG7" s="63">
        <f t="shared" si="10"/>
        <v>33254</v>
      </c>
    </row>
    <row r="8" spans="1:33" x14ac:dyDescent="0.25">
      <c r="A8" s="2">
        <v>36495</v>
      </c>
      <c r="B8" s="3">
        <v>36250</v>
      </c>
      <c r="C8" s="4">
        <v>412003</v>
      </c>
      <c r="D8" s="4">
        <v>101875</v>
      </c>
      <c r="E8" s="4">
        <v>252191</v>
      </c>
      <c r="F8" s="4">
        <v>67399</v>
      </c>
      <c r="G8" s="4">
        <v>10</v>
      </c>
      <c r="H8" s="5">
        <f t="shared" si="12"/>
        <v>72</v>
      </c>
      <c r="J8" s="5">
        <f t="shared" si="13"/>
        <v>47.417617472069324</v>
      </c>
      <c r="K8" s="5">
        <v>1</v>
      </c>
      <c r="L8" s="5">
        <f t="shared" si="4"/>
        <v>3.270523301532664</v>
      </c>
      <c r="M8" s="4">
        <v>22043</v>
      </c>
      <c r="N8" s="5">
        <f t="shared" si="0"/>
        <v>4.4029651136415184</v>
      </c>
      <c r="O8" s="6">
        <f t="shared" si="1"/>
        <v>6.9444444444444448E-2</v>
      </c>
      <c r="P8" s="7">
        <f t="shared" si="5"/>
        <v>1</v>
      </c>
      <c r="R8" s="4">
        <v>160781</v>
      </c>
      <c r="S8" s="10">
        <f t="shared" si="11"/>
        <v>6.89727463312369E-2</v>
      </c>
      <c r="T8">
        <v>14.4</v>
      </c>
      <c r="U8" s="4">
        <f t="shared" si="2"/>
        <v>485272.8</v>
      </c>
      <c r="Y8" s="60">
        <v>36433</v>
      </c>
      <c r="Z8" s="13">
        <f t="shared" si="6"/>
        <v>1</v>
      </c>
      <c r="AA8" s="8"/>
      <c r="AB8" s="8">
        <v>150</v>
      </c>
      <c r="AC8" s="8">
        <f t="shared" si="3"/>
        <v>150</v>
      </c>
      <c r="AD8" s="9">
        <f t="shared" si="7"/>
        <v>-2160</v>
      </c>
      <c r="AE8" s="8">
        <f t="shared" si="8"/>
        <v>0</v>
      </c>
      <c r="AF8" s="61">
        <f t="shared" si="9"/>
        <v>36250</v>
      </c>
      <c r="AG8" s="63">
        <f t="shared" si="10"/>
        <v>22043</v>
      </c>
    </row>
    <row r="9" spans="1:33" x14ac:dyDescent="0.25">
      <c r="A9" s="2">
        <v>36861</v>
      </c>
      <c r="B9" s="3">
        <v>36616</v>
      </c>
      <c r="C9" s="4">
        <v>432734</v>
      </c>
      <c r="D9" s="4">
        <v>126210</v>
      </c>
      <c r="E9" s="4">
        <v>265803</v>
      </c>
      <c r="F9" s="4">
        <v>67399</v>
      </c>
      <c r="G9" s="4">
        <v>10</v>
      </c>
      <c r="H9" s="5">
        <f t="shared" si="12"/>
        <v>75</v>
      </c>
      <c r="J9" s="5">
        <f t="shared" si="13"/>
        <v>49.437232006409594</v>
      </c>
      <c r="K9" s="5">
        <v>1</v>
      </c>
      <c r="L9" s="5">
        <f t="shared" si="4"/>
        <v>3.1295716553658068</v>
      </c>
      <c r="M9" s="4">
        <v>21093</v>
      </c>
      <c r="N9" s="5">
        <f t="shared" si="0"/>
        <v>4.7929881951358269</v>
      </c>
      <c r="O9" s="6">
        <f t="shared" si="1"/>
        <v>6.6666666666666666E-2</v>
      </c>
      <c r="P9" s="7">
        <f t="shared" si="5"/>
        <v>1</v>
      </c>
      <c r="R9" s="4">
        <v>131008</v>
      </c>
      <c r="S9" s="10">
        <f t="shared" si="11"/>
        <v>6.3303941753050708E-2</v>
      </c>
      <c r="T9">
        <v>15</v>
      </c>
      <c r="U9" s="4">
        <f t="shared" si="2"/>
        <v>505492.5</v>
      </c>
      <c r="Y9" s="60">
        <v>36799</v>
      </c>
      <c r="Z9" s="13">
        <f t="shared" si="6"/>
        <v>1</v>
      </c>
      <c r="AA9" s="8"/>
      <c r="AB9" s="8">
        <v>150</v>
      </c>
      <c r="AC9" s="8">
        <f t="shared" si="3"/>
        <v>150</v>
      </c>
      <c r="AD9" s="9">
        <f t="shared" si="7"/>
        <v>-2250</v>
      </c>
      <c r="AE9" s="8">
        <f t="shared" si="8"/>
        <v>0</v>
      </c>
      <c r="AF9" s="61">
        <f t="shared" si="9"/>
        <v>36616</v>
      </c>
      <c r="AG9" s="63">
        <f t="shared" si="10"/>
        <v>21093</v>
      </c>
    </row>
    <row r="10" spans="1:33" x14ac:dyDescent="0.25">
      <c r="A10" s="2">
        <v>37226</v>
      </c>
      <c r="B10" s="3">
        <v>36981</v>
      </c>
      <c r="C10" s="4">
        <v>473052</v>
      </c>
      <c r="D10" s="4">
        <v>153725</v>
      </c>
      <c r="E10" s="4">
        <v>281906</v>
      </c>
      <c r="F10" s="4">
        <v>67399</v>
      </c>
      <c r="G10" s="4">
        <v>10</v>
      </c>
      <c r="H10" s="5">
        <f t="shared" si="12"/>
        <v>43</v>
      </c>
      <c r="J10" s="5">
        <f t="shared" si="13"/>
        <v>51.826436594014751</v>
      </c>
      <c r="K10" s="5">
        <v>1</v>
      </c>
      <c r="L10" s="5">
        <f t="shared" si="4"/>
        <v>3.4911497203222601</v>
      </c>
      <c r="M10" s="4">
        <v>23530</v>
      </c>
      <c r="N10" s="5">
        <f t="shared" si="0"/>
        <v>2.4633718657033574</v>
      </c>
      <c r="O10" s="6">
        <f t="shared" si="1"/>
        <v>0.11627906976744186</v>
      </c>
      <c r="P10" s="7">
        <f t="shared" si="5"/>
        <v>1</v>
      </c>
      <c r="R10" s="4">
        <v>151167</v>
      </c>
      <c r="S10" s="10">
        <f t="shared" si="11"/>
        <v>6.7362333777071612E-2</v>
      </c>
      <c r="T10">
        <v>8.6</v>
      </c>
      <c r="U10" s="4">
        <f t="shared" si="2"/>
        <v>289815.7</v>
      </c>
      <c r="Y10" s="60">
        <v>37164</v>
      </c>
      <c r="Z10" s="13">
        <f t="shared" si="6"/>
        <v>1</v>
      </c>
      <c r="AA10" s="8"/>
      <c r="AB10" s="8">
        <v>150</v>
      </c>
      <c r="AC10" s="8">
        <f t="shared" si="3"/>
        <v>150</v>
      </c>
      <c r="AD10" s="9">
        <f t="shared" si="7"/>
        <v>-1290</v>
      </c>
      <c r="AE10" s="8">
        <f t="shared" si="8"/>
        <v>0</v>
      </c>
      <c r="AF10" s="61">
        <f t="shared" si="9"/>
        <v>36981</v>
      </c>
      <c r="AG10" s="63">
        <f t="shared" si="10"/>
        <v>23530</v>
      </c>
    </row>
    <row r="11" spans="1:33" x14ac:dyDescent="0.25">
      <c r="A11" s="2">
        <v>37591</v>
      </c>
      <c r="B11" s="3">
        <v>37346</v>
      </c>
      <c r="C11" s="4">
        <v>506553</v>
      </c>
      <c r="D11" s="4">
        <v>183795</v>
      </c>
      <c r="E11" s="4">
        <v>237584</v>
      </c>
      <c r="F11" s="4">
        <v>67399</v>
      </c>
      <c r="G11" s="4">
        <v>10</v>
      </c>
      <c r="H11" s="5">
        <f t="shared" si="12"/>
        <v>49.25</v>
      </c>
      <c r="J11" s="5">
        <f t="shared" si="13"/>
        <v>45.250374634638497</v>
      </c>
      <c r="K11" s="5">
        <v>0</v>
      </c>
      <c r="L11" s="5">
        <f t="shared" si="4"/>
        <v>2.953011172272586</v>
      </c>
      <c r="M11" s="4">
        <v>19903</v>
      </c>
      <c r="N11" s="5">
        <f t="shared" si="0"/>
        <v>3.3355783047781737</v>
      </c>
      <c r="O11" s="6">
        <f t="shared" si="1"/>
        <v>0</v>
      </c>
      <c r="P11" s="7">
        <f t="shared" si="5"/>
        <v>1</v>
      </c>
      <c r="R11" s="4">
        <v>136483</v>
      </c>
      <c r="S11" s="10">
        <f t="shared" si="11"/>
        <v>6.5259375112711196E-2</v>
      </c>
      <c r="T11">
        <v>9.85</v>
      </c>
      <c r="U11" s="4">
        <f t="shared" si="2"/>
        <v>331940.07500000001</v>
      </c>
      <c r="Y11" s="60">
        <v>37529</v>
      </c>
      <c r="Z11" s="13">
        <f t="shared" si="6"/>
        <v>0</v>
      </c>
      <c r="AA11" s="8"/>
      <c r="AB11" s="8">
        <v>150</v>
      </c>
      <c r="AC11" s="8">
        <f t="shared" si="3"/>
        <v>0</v>
      </c>
      <c r="AD11" s="9">
        <f t="shared" si="7"/>
        <v>-1477.5</v>
      </c>
      <c r="AE11" s="8">
        <f t="shared" si="8"/>
        <v>0</v>
      </c>
      <c r="AF11" s="61">
        <f t="shared" si="9"/>
        <v>37346</v>
      </c>
      <c r="AG11" s="63">
        <f t="shared" si="10"/>
        <v>19903</v>
      </c>
    </row>
    <row r="12" spans="1:33" x14ac:dyDescent="0.25">
      <c r="A12" s="2">
        <v>37956</v>
      </c>
      <c r="B12" s="3">
        <v>37711</v>
      </c>
      <c r="C12" s="4">
        <v>555418</v>
      </c>
      <c r="D12" s="4">
        <v>214911</v>
      </c>
      <c r="E12" s="4">
        <v>251721</v>
      </c>
      <c r="F12" s="4">
        <v>67399</v>
      </c>
      <c r="G12" s="4">
        <v>10</v>
      </c>
      <c r="H12" s="5">
        <f t="shared" si="12"/>
        <v>161.5</v>
      </c>
      <c r="J12" s="5">
        <f t="shared" si="13"/>
        <v>47.347883499755191</v>
      </c>
      <c r="K12" s="5">
        <v>1</v>
      </c>
      <c r="L12" s="5">
        <f t="shared" si="4"/>
        <v>3.2257155150669892</v>
      </c>
      <c r="M12" s="4">
        <v>21741</v>
      </c>
      <c r="N12" s="5">
        <f t="shared" si="0"/>
        <v>10.013282277724114</v>
      </c>
      <c r="O12" s="6">
        <f t="shared" si="1"/>
        <v>3.0959752321981428E-2</v>
      </c>
      <c r="P12" s="7">
        <f t="shared" si="5"/>
        <v>1</v>
      </c>
      <c r="R12" s="4">
        <v>116628</v>
      </c>
      <c r="S12" s="10">
        <f t="shared" si="11"/>
        <v>6.8127976936575588E-2</v>
      </c>
      <c r="T12">
        <v>32.299999999999997</v>
      </c>
      <c r="U12" s="4">
        <f t="shared" si="2"/>
        <v>1088493.8500000001</v>
      </c>
      <c r="Y12" s="60">
        <v>37894</v>
      </c>
      <c r="Z12" s="13">
        <f t="shared" si="6"/>
        <v>1</v>
      </c>
      <c r="AA12" s="8"/>
      <c r="AB12" s="8">
        <v>150</v>
      </c>
      <c r="AC12" s="8">
        <f t="shared" si="3"/>
        <v>150</v>
      </c>
      <c r="AD12" s="9">
        <f t="shared" si="7"/>
        <v>-4845</v>
      </c>
      <c r="AE12" s="8">
        <f t="shared" si="8"/>
        <v>0</v>
      </c>
      <c r="AF12" s="61">
        <f t="shared" si="9"/>
        <v>37711</v>
      </c>
      <c r="AG12" s="63">
        <f t="shared" si="10"/>
        <v>21741</v>
      </c>
    </row>
    <row r="13" spans="1:33" x14ac:dyDescent="0.25">
      <c r="A13" s="2">
        <v>38322</v>
      </c>
      <c r="B13" s="3">
        <v>38077</v>
      </c>
      <c r="C13" s="4">
        <v>672321</v>
      </c>
      <c r="D13" s="4">
        <v>249752</v>
      </c>
      <c r="E13" s="4">
        <v>304766</v>
      </c>
      <c r="F13" s="4">
        <v>90000</v>
      </c>
      <c r="G13" s="4">
        <v>10</v>
      </c>
      <c r="H13" s="5">
        <f t="shared" si="12"/>
        <v>284</v>
      </c>
      <c r="J13" s="5">
        <f t="shared" si="13"/>
        <v>43.862888888888889</v>
      </c>
      <c r="K13" s="5">
        <v>1</v>
      </c>
      <c r="L13" s="5">
        <f t="shared" si="4"/>
        <v>4.5107777777777782</v>
      </c>
      <c r="M13" s="4">
        <v>40597</v>
      </c>
      <c r="N13" s="5">
        <f t="shared" si="0"/>
        <v>12.592063452964503</v>
      </c>
      <c r="O13" s="6">
        <f t="shared" si="1"/>
        <v>1.7605633802816902E-2</v>
      </c>
      <c r="P13" s="11">
        <f t="shared" si="5"/>
        <v>1.3353313847386459</v>
      </c>
      <c r="Q13" t="s">
        <v>33</v>
      </c>
      <c r="R13" s="4">
        <v>130434</v>
      </c>
      <c r="S13" s="10">
        <f t="shared" si="11"/>
        <v>0.10283813702294524</v>
      </c>
      <c r="T13">
        <v>56.8</v>
      </c>
      <c r="U13" s="4">
        <f t="shared" si="2"/>
        <v>2556000</v>
      </c>
      <c r="Y13" s="60">
        <v>38260</v>
      </c>
      <c r="Z13" s="13">
        <f t="shared" si="6"/>
        <v>1</v>
      </c>
      <c r="AA13" s="8"/>
      <c r="AB13" s="8">
        <v>150</v>
      </c>
      <c r="AC13" s="8">
        <f t="shared" si="3"/>
        <v>150</v>
      </c>
      <c r="AD13" s="9">
        <f t="shared" si="7"/>
        <v>-8520</v>
      </c>
      <c r="AE13" s="8">
        <f t="shared" si="8"/>
        <v>0</v>
      </c>
      <c r="AF13" s="61">
        <f t="shared" si="9"/>
        <v>38077</v>
      </c>
      <c r="AG13" s="63">
        <f t="shared" si="10"/>
        <v>40597</v>
      </c>
    </row>
    <row r="14" spans="1:33" x14ac:dyDescent="0.25">
      <c r="A14" s="2">
        <v>38687</v>
      </c>
      <c r="B14" s="3">
        <v>38442</v>
      </c>
      <c r="C14" s="4">
        <v>1358338</v>
      </c>
      <c r="D14" s="4">
        <v>290810</v>
      </c>
      <c r="E14" s="4">
        <v>416762</v>
      </c>
      <c r="F14" s="4">
        <v>90000</v>
      </c>
      <c r="G14" s="4">
        <v>10</v>
      </c>
      <c r="H14" s="5">
        <f t="shared" si="12"/>
        <v>1353</v>
      </c>
      <c r="J14" s="5">
        <f t="shared" si="13"/>
        <v>56.306888888888892</v>
      </c>
      <c r="K14" s="5">
        <v>2</v>
      </c>
      <c r="L14" s="5">
        <f t="shared" si="4"/>
        <v>14.724555555555556</v>
      </c>
      <c r="M14" s="4">
        <v>132521</v>
      </c>
      <c r="N14" s="5">
        <f t="shared" si="0"/>
        <v>18.377464703707339</v>
      </c>
      <c r="O14" s="6">
        <f t="shared" si="1"/>
        <v>7.3909830007390974E-3</v>
      </c>
      <c r="P14" s="7">
        <f t="shared" si="5"/>
        <v>1</v>
      </c>
      <c r="R14" s="4">
        <v>504350</v>
      </c>
      <c r="S14" s="10">
        <f t="shared" si="11"/>
        <v>0.26150540095745145</v>
      </c>
      <c r="T14">
        <v>270.60000000000002</v>
      </c>
      <c r="U14" s="4">
        <f t="shared" si="2"/>
        <v>12177000</v>
      </c>
      <c r="Y14" s="60">
        <v>38625</v>
      </c>
      <c r="Z14" s="13">
        <f t="shared" si="6"/>
        <v>2</v>
      </c>
      <c r="AA14" s="8"/>
      <c r="AB14" s="8">
        <v>150</v>
      </c>
      <c r="AC14" s="8">
        <f t="shared" si="3"/>
        <v>300</v>
      </c>
      <c r="AD14" s="9">
        <f t="shared" si="7"/>
        <v>-40590</v>
      </c>
      <c r="AE14" s="8">
        <f t="shared" si="8"/>
        <v>0</v>
      </c>
      <c r="AF14" s="61">
        <f t="shared" si="9"/>
        <v>38442</v>
      </c>
      <c r="AG14" s="63">
        <f t="shared" si="10"/>
        <v>132521</v>
      </c>
    </row>
    <row r="15" spans="1:33" x14ac:dyDescent="0.25">
      <c r="A15" s="2">
        <v>39052</v>
      </c>
      <c r="B15" s="3">
        <v>38807</v>
      </c>
      <c r="C15" s="4">
        <v>1971444</v>
      </c>
      <c r="D15" s="4">
        <v>363721</v>
      </c>
      <c r="E15" s="4">
        <v>726533</v>
      </c>
      <c r="F15" s="4">
        <v>90000</v>
      </c>
      <c r="G15" s="4">
        <v>10</v>
      </c>
      <c r="H15" s="5">
        <f t="shared" si="12"/>
        <v>2202.5</v>
      </c>
      <c r="J15" s="5">
        <f t="shared" si="13"/>
        <v>90.725888888888889</v>
      </c>
      <c r="K15" s="5">
        <v>2.5</v>
      </c>
      <c r="L15" s="5">
        <f t="shared" si="4"/>
        <v>37.269666666666666</v>
      </c>
      <c r="M15" s="4">
        <v>335427</v>
      </c>
      <c r="N15" s="5">
        <f t="shared" si="0"/>
        <v>11.81926320779186</v>
      </c>
      <c r="O15" s="6">
        <f t="shared" si="1"/>
        <v>5.6753688989784334E-3</v>
      </c>
      <c r="P15" s="7">
        <f t="shared" si="5"/>
        <v>1</v>
      </c>
      <c r="R15" s="4">
        <v>1060680</v>
      </c>
      <c r="S15" s="10">
        <f t="shared" si="11"/>
        <v>0.41079417488331765</v>
      </c>
      <c r="T15">
        <v>440.5</v>
      </c>
      <c r="U15" s="4">
        <f t="shared" si="2"/>
        <v>19822500</v>
      </c>
      <c r="Y15" s="60">
        <v>38990</v>
      </c>
      <c r="Z15" s="13">
        <f t="shared" si="6"/>
        <v>2.5</v>
      </c>
      <c r="AA15" s="8"/>
      <c r="AB15" s="8">
        <v>150</v>
      </c>
      <c r="AC15" s="8">
        <f t="shared" si="3"/>
        <v>375</v>
      </c>
      <c r="AD15" s="9">
        <f t="shared" si="7"/>
        <v>-66075</v>
      </c>
      <c r="AE15" s="8">
        <f t="shared" si="8"/>
        <v>0</v>
      </c>
      <c r="AF15" s="61">
        <f t="shared" si="9"/>
        <v>38807</v>
      </c>
      <c r="AG15" s="63">
        <f t="shared" si="10"/>
        <v>335427</v>
      </c>
    </row>
    <row r="16" spans="1:33" x14ac:dyDescent="0.25">
      <c r="A16" s="2">
        <v>39417</v>
      </c>
      <c r="B16" s="3">
        <v>39172</v>
      </c>
      <c r="C16" s="4">
        <v>3018248</v>
      </c>
      <c r="D16" s="4">
        <v>513377</v>
      </c>
      <c r="E16" s="4">
        <v>1315666</v>
      </c>
      <c r="F16" s="4">
        <v>90000</v>
      </c>
      <c r="G16" s="4">
        <v>10</v>
      </c>
      <c r="H16" s="5">
        <f t="shared" si="12"/>
        <v>7066.25</v>
      </c>
      <c r="J16" s="5">
        <f t="shared" si="13"/>
        <v>156.1851111111111</v>
      </c>
      <c r="K16" s="5">
        <v>5</v>
      </c>
      <c r="L16" s="5">
        <f t="shared" si="4"/>
        <v>71.308999999999997</v>
      </c>
      <c r="M16" s="4">
        <v>641781</v>
      </c>
      <c r="N16" s="5">
        <f t="shared" si="0"/>
        <v>19.81867646440141</v>
      </c>
      <c r="O16" s="6">
        <f t="shared" si="1"/>
        <v>3.5379444542720678E-3</v>
      </c>
      <c r="P16" s="7">
        <f t="shared" si="5"/>
        <v>1</v>
      </c>
      <c r="R16" s="4">
        <v>1843320</v>
      </c>
      <c r="S16" s="10">
        <f t="shared" si="11"/>
        <v>0.45656720728821781</v>
      </c>
      <c r="T16">
        <v>1413.25</v>
      </c>
      <c r="U16" s="4">
        <f t="shared" si="2"/>
        <v>63596250</v>
      </c>
      <c r="Y16" s="60">
        <v>39355</v>
      </c>
      <c r="Z16" s="13">
        <f t="shared" si="6"/>
        <v>5</v>
      </c>
      <c r="AA16" s="8"/>
      <c r="AB16" s="8">
        <v>150</v>
      </c>
      <c r="AC16" s="8">
        <f t="shared" si="3"/>
        <v>750</v>
      </c>
      <c r="AD16" s="9">
        <f t="shared" si="7"/>
        <v>-211987.5</v>
      </c>
      <c r="AE16" s="8">
        <f t="shared" si="8"/>
        <v>0</v>
      </c>
      <c r="AF16" s="61">
        <f t="shared" si="9"/>
        <v>39172</v>
      </c>
      <c r="AG16" s="63">
        <f t="shared" si="10"/>
        <v>641781</v>
      </c>
    </row>
    <row r="17" spans="1:33" x14ac:dyDescent="0.25">
      <c r="A17" s="2">
        <v>39783</v>
      </c>
      <c r="B17" s="3">
        <v>39538</v>
      </c>
      <c r="C17" s="4">
        <v>3385260</v>
      </c>
      <c r="D17" s="4">
        <v>750347</v>
      </c>
      <c r="E17" s="4">
        <v>2142211</v>
      </c>
      <c r="F17" s="4">
        <v>90000</v>
      </c>
      <c r="G17" s="12">
        <v>2</v>
      </c>
      <c r="H17" s="5">
        <v>51.85</v>
      </c>
      <c r="J17" s="5">
        <f t="shared" si="13"/>
        <v>49.604688888888887</v>
      </c>
      <c r="K17" s="5">
        <v>7</v>
      </c>
      <c r="L17" s="5">
        <f t="shared" si="4"/>
        <v>20.005600000000001</v>
      </c>
      <c r="M17" s="4">
        <v>900252</v>
      </c>
      <c r="N17" s="5">
        <f t="shared" si="0"/>
        <v>2.5917743031951055</v>
      </c>
      <c r="O17" s="6">
        <f t="shared" si="1"/>
        <v>0.13500482160077146</v>
      </c>
      <c r="P17" s="7">
        <f t="shared" si="5"/>
        <v>1</v>
      </c>
      <c r="R17" s="4">
        <v>1517638</v>
      </c>
      <c r="S17" s="10">
        <f t="shared" si="11"/>
        <v>0.40330058403977043</v>
      </c>
      <c r="T17">
        <v>51.85</v>
      </c>
      <c r="U17" s="4">
        <f t="shared" si="2"/>
        <v>2333250</v>
      </c>
      <c r="Y17" s="60">
        <v>39721</v>
      </c>
      <c r="Z17" s="13">
        <f t="shared" si="6"/>
        <v>7</v>
      </c>
      <c r="AA17" s="8"/>
      <c r="AB17" s="8">
        <v>150</v>
      </c>
      <c r="AC17" s="8">
        <f t="shared" si="3"/>
        <v>1050</v>
      </c>
      <c r="AD17" s="9">
        <f t="shared" si="7"/>
        <v>-7777.5</v>
      </c>
      <c r="AE17" s="8">
        <f t="shared" si="8"/>
        <v>0</v>
      </c>
      <c r="AF17" s="61">
        <f t="shared" si="9"/>
        <v>39538</v>
      </c>
      <c r="AG17" s="63">
        <f t="shared" si="10"/>
        <v>900252</v>
      </c>
    </row>
    <row r="18" spans="1:33" x14ac:dyDescent="0.25">
      <c r="A18" s="2">
        <v>40148</v>
      </c>
      <c r="B18" s="3">
        <v>39903</v>
      </c>
      <c r="C18" s="4">
        <v>4703961</v>
      </c>
      <c r="D18" s="4">
        <v>1045209</v>
      </c>
      <c r="E18" s="4">
        <v>2752529</v>
      </c>
      <c r="F18" s="4">
        <v>90000</v>
      </c>
      <c r="G18" s="4">
        <v>2</v>
      </c>
      <c r="H18" s="5">
        <f>T18</f>
        <v>105.85</v>
      </c>
      <c r="J18" s="5">
        <f t="shared" si="13"/>
        <v>63.167311111111111</v>
      </c>
      <c r="K18" s="5">
        <v>1.8</v>
      </c>
      <c r="L18" s="5">
        <f t="shared" si="4"/>
        <v>15.822955555555556</v>
      </c>
      <c r="M18" s="4">
        <v>712033</v>
      </c>
      <c r="N18" s="5">
        <f t="shared" si="0"/>
        <v>6.6896478112671742</v>
      </c>
      <c r="O18" s="6">
        <f t="shared" si="1"/>
        <v>1.7005196032120928E-2</v>
      </c>
      <c r="P18" s="7">
        <f t="shared" si="5"/>
        <v>1</v>
      </c>
      <c r="Q18" t="s">
        <v>34</v>
      </c>
      <c r="R18" s="4">
        <v>1906639</v>
      </c>
      <c r="S18" s="10">
        <f t="shared" si="11"/>
        <v>0.25049278301118477</v>
      </c>
      <c r="T18">
        <v>105.85</v>
      </c>
      <c r="U18" s="4">
        <f t="shared" si="2"/>
        <v>4763250</v>
      </c>
      <c r="Y18" s="60">
        <v>40086</v>
      </c>
      <c r="Z18" s="13">
        <f t="shared" si="6"/>
        <v>1.8</v>
      </c>
      <c r="AA18" s="8"/>
      <c r="AB18" s="8">
        <v>150</v>
      </c>
      <c r="AC18" s="8">
        <f t="shared" si="3"/>
        <v>270</v>
      </c>
      <c r="AD18" s="9">
        <f t="shared" si="7"/>
        <v>-15877.5</v>
      </c>
      <c r="AE18" s="8">
        <f t="shared" si="8"/>
        <v>0</v>
      </c>
      <c r="AF18" s="61">
        <f t="shared" si="9"/>
        <v>39903</v>
      </c>
      <c r="AG18" s="63">
        <f t="shared" si="10"/>
        <v>712033</v>
      </c>
    </row>
    <row r="19" spans="1:33" x14ac:dyDescent="0.25">
      <c r="A19" s="2">
        <v>40513</v>
      </c>
      <c r="B19" s="3">
        <v>40268</v>
      </c>
      <c r="C19" s="4">
        <v>5009615</v>
      </c>
      <c r="D19" s="4">
        <v>1410219</v>
      </c>
      <c r="E19" s="4">
        <v>3524771</v>
      </c>
      <c r="F19" s="4">
        <v>91887</v>
      </c>
      <c r="G19" s="4">
        <v>2</v>
      </c>
      <c r="H19" s="5">
        <f t="shared" ref="H19:H27" si="14">T19</f>
        <v>119</v>
      </c>
      <c r="J19" s="5">
        <f t="shared" si="13"/>
        <v>78.719688312819002</v>
      </c>
      <c r="K19" s="5">
        <v>2.2000000000000002</v>
      </c>
      <c r="L19" s="5">
        <f t="shared" si="4"/>
        <v>17.723312329273998</v>
      </c>
      <c r="M19" s="4">
        <v>814271</v>
      </c>
      <c r="N19" s="5">
        <f t="shared" si="0"/>
        <v>6.7143205394764154</v>
      </c>
      <c r="O19" s="6">
        <f t="shared" si="1"/>
        <v>1.8487394957983194E-2</v>
      </c>
      <c r="P19" s="11">
        <f t="shared" si="5"/>
        <v>1.0209666666666666</v>
      </c>
      <c r="Q19" t="s">
        <v>35</v>
      </c>
      <c r="R19" s="4">
        <v>3201465</v>
      </c>
      <c r="S19" s="10">
        <f t="shared" si="11"/>
        <v>0.22514459481654056</v>
      </c>
      <c r="T19">
        <v>119</v>
      </c>
      <c r="U19" s="4">
        <f t="shared" si="2"/>
        <v>5467276.5</v>
      </c>
      <c r="Y19" s="60">
        <v>40451</v>
      </c>
      <c r="Z19" s="13">
        <f t="shared" si="6"/>
        <v>2.2000000000000002</v>
      </c>
      <c r="AA19" s="8"/>
      <c r="AB19" s="8">
        <v>750</v>
      </c>
      <c r="AC19" s="8">
        <f t="shared" si="3"/>
        <v>1650.0000000000002</v>
      </c>
      <c r="AD19" s="9">
        <f t="shared" si="7"/>
        <v>-89250</v>
      </c>
      <c r="AE19" s="8">
        <f t="shared" si="8"/>
        <v>-89250</v>
      </c>
      <c r="AF19" s="61">
        <f t="shared" si="9"/>
        <v>40268</v>
      </c>
      <c r="AG19" s="63">
        <f t="shared" si="10"/>
        <v>814271</v>
      </c>
    </row>
    <row r="20" spans="1:33" x14ac:dyDescent="0.25">
      <c r="A20" s="2">
        <v>40878</v>
      </c>
      <c r="B20" s="3">
        <v>40633</v>
      </c>
      <c r="C20" s="4">
        <v>3486200</v>
      </c>
      <c r="E20" s="4">
        <v>4277100</v>
      </c>
      <c r="F20" s="4">
        <v>92800</v>
      </c>
      <c r="G20" s="4">
        <v>2</v>
      </c>
      <c r="H20" s="5">
        <f t="shared" si="14"/>
        <v>92.15</v>
      </c>
      <c r="J20" s="5">
        <f t="shared" si="13"/>
        <v>94.178879310344826</v>
      </c>
      <c r="K20" s="5">
        <v>2.5</v>
      </c>
      <c r="L20" s="5">
        <f t="shared" si="4"/>
        <v>17.924568965517242</v>
      </c>
      <c r="M20" s="4">
        <v>831700</v>
      </c>
      <c r="N20" s="5">
        <f t="shared" si="0"/>
        <v>5.1409883371407963</v>
      </c>
      <c r="O20" s="6">
        <f t="shared" si="1"/>
        <v>2.7129679869777535E-2</v>
      </c>
      <c r="P20" s="7">
        <f t="shared" si="5"/>
        <v>1.0099361171874151</v>
      </c>
      <c r="R20" s="4">
        <v>2553300</v>
      </c>
      <c r="S20" s="10">
        <f t="shared" si="11"/>
        <v>0.19032472138950549</v>
      </c>
      <c r="T20">
        <v>92.15</v>
      </c>
      <c r="U20" s="4">
        <f t="shared" si="2"/>
        <v>4275760</v>
      </c>
      <c r="Y20" s="60">
        <v>40816</v>
      </c>
      <c r="Z20" s="13">
        <f t="shared" si="6"/>
        <v>2.5</v>
      </c>
      <c r="AA20" s="8"/>
      <c r="AB20" s="8">
        <v>750</v>
      </c>
      <c r="AC20" s="8">
        <f t="shared" si="3"/>
        <v>1875</v>
      </c>
      <c r="AD20" s="9">
        <f t="shared" si="7"/>
        <v>-69112.5</v>
      </c>
      <c r="AE20" s="8">
        <f t="shared" si="8"/>
        <v>1875</v>
      </c>
      <c r="AF20" s="61">
        <f t="shared" si="9"/>
        <v>40633</v>
      </c>
      <c r="AG20" s="63">
        <f t="shared" si="10"/>
        <v>831700</v>
      </c>
    </row>
    <row r="21" spans="1:33" x14ac:dyDescent="0.25">
      <c r="A21" s="2">
        <v>41244</v>
      </c>
      <c r="B21" s="3">
        <v>40999</v>
      </c>
      <c r="C21" s="4">
        <v>3667799.9999999995</v>
      </c>
      <c r="E21" s="4">
        <v>5232000</v>
      </c>
      <c r="F21" s="4">
        <v>92800</v>
      </c>
      <c r="G21" s="4">
        <v>2</v>
      </c>
      <c r="H21" s="5">
        <f t="shared" si="14"/>
        <v>132</v>
      </c>
      <c r="J21" s="5">
        <f t="shared" si="13"/>
        <v>114.75862068965517</v>
      </c>
      <c r="K21" s="5">
        <v>3</v>
      </c>
      <c r="L21" s="5">
        <f t="shared" si="4"/>
        <v>24.017241379310345</v>
      </c>
      <c r="M21" s="4">
        <v>1114400</v>
      </c>
      <c r="N21" s="5">
        <f t="shared" si="0"/>
        <v>5.4960516870064611</v>
      </c>
      <c r="O21" s="6">
        <f t="shared" si="1"/>
        <v>2.2727272727272728E-2</v>
      </c>
      <c r="P21" s="7">
        <f t="shared" si="5"/>
        <v>1</v>
      </c>
      <c r="R21" s="4">
        <v>2897799.9999999995</v>
      </c>
      <c r="S21" s="10">
        <f t="shared" si="11"/>
        <v>0.20928485576923078</v>
      </c>
      <c r="T21">
        <v>132</v>
      </c>
      <c r="U21" s="4">
        <f t="shared" si="2"/>
        <v>6124800</v>
      </c>
      <c r="Y21" s="60">
        <v>41182</v>
      </c>
      <c r="Z21" s="13">
        <f t="shared" si="6"/>
        <v>3</v>
      </c>
      <c r="AA21" s="8"/>
      <c r="AB21" s="8">
        <v>750</v>
      </c>
      <c r="AC21" s="8">
        <f t="shared" si="3"/>
        <v>2250</v>
      </c>
      <c r="AD21" s="9">
        <f t="shared" si="7"/>
        <v>-99000</v>
      </c>
      <c r="AE21" s="8">
        <f t="shared" si="8"/>
        <v>2250</v>
      </c>
      <c r="AF21" s="61">
        <f t="shared" si="9"/>
        <v>40999</v>
      </c>
      <c r="AG21" s="63">
        <f t="shared" si="10"/>
        <v>1114400</v>
      </c>
    </row>
    <row r="22" spans="1:33" x14ac:dyDescent="0.25">
      <c r="A22" s="2">
        <v>41609</v>
      </c>
      <c r="B22" s="3">
        <v>41364</v>
      </c>
      <c r="C22" s="4">
        <v>3904800</v>
      </c>
      <c r="E22" s="4">
        <v>6374299.9999999991</v>
      </c>
      <c r="F22" s="4">
        <v>92800</v>
      </c>
      <c r="G22" s="4">
        <v>2</v>
      </c>
      <c r="H22" s="5">
        <f t="shared" si="14"/>
        <v>130.1</v>
      </c>
      <c r="J22" s="5">
        <f t="shared" si="13"/>
        <v>139.37715517241378</v>
      </c>
      <c r="K22" s="5">
        <v>4</v>
      </c>
      <c r="L22" s="5">
        <f t="shared" si="4"/>
        <v>29.299568965517242</v>
      </c>
      <c r="M22" s="4">
        <v>1359500</v>
      </c>
      <c r="N22" s="5">
        <f t="shared" si="0"/>
        <v>4.4403383596910624</v>
      </c>
      <c r="O22" s="6">
        <f t="shared" si="1"/>
        <v>3.0745580322828595E-2</v>
      </c>
      <c r="P22" s="7">
        <f t="shared" si="5"/>
        <v>1</v>
      </c>
      <c r="R22" s="4">
        <v>1355100</v>
      </c>
      <c r="S22" s="10">
        <f t="shared" si="11"/>
        <v>0.21021787199826819</v>
      </c>
      <c r="T22">
        <v>130.1</v>
      </c>
      <c r="U22" s="4">
        <f t="shared" si="2"/>
        <v>6036640</v>
      </c>
      <c r="Y22" s="60">
        <v>41547</v>
      </c>
      <c r="Z22" s="13">
        <f t="shared" si="6"/>
        <v>4</v>
      </c>
      <c r="AA22" s="8"/>
      <c r="AB22" s="8">
        <v>750</v>
      </c>
      <c r="AC22" s="8">
        <f t="shared" si="3"/>
        <v>3000</v>
      </c>
      <c r="AD22" s="9">
        <f t="shared" si="7"/>
        <v>-97575</v>
      </c>
      <c r="AE22" s="8">
        <f t="shared" si="8"/>
        <v>3000</v>
      </c>
      <c r="AF22" s="61">
        <f t="shared" si="9"/>
        <v>41364</v>
      </c>
      <c r="AG22" s="63">
        <f t="shared" si="10"/>
        <v>1359500</v>
      </c>
    </row>
    <row r="23" spans="1:33" x14ac:dyDescent="0.25">
      <c r="A23" s="2">
        <v>41974</v>
      </c>
      <c r="B23" s="3">
        <v>41729</v>
      </c>
      <c r="C23" s="4">
        <v>4418200</v>
      </c>
      <c r="E23" s="4">
        <v>7572000</v>
      </c>
      <c r="F23" s="4">
        <v>93400</v>
      </c>
      <c r="G23" s="4">
        <v>2</v>
      </c>
      <c r="H23" s="5">
        <f t="shared" si="14"/>
        <v>691.05</v>
      </c>
      <c r="J23" s="5">
        <f t="shared" si="13"/>
        <v>164.14132762312633</v>
      </c>
      <c r="K23" s="5">
        <v>4.5</v>
      </c>
      <c r="L23" s="5">
        <f t="shared" si="4"/>
        <v>30.580299785867236</v>
      </c>
      <c r="M23" s="4">
        <v>1428100</v>
      </c>
      <c r="N23" s="5">
        <f t="shared" si="0"/>
        <v>22.597881800994326</v>
      </c>
      <c r="O23" s="6">
        <f t="shared" si="1"/>
        <v>6.5118298241805955E-3</v>
      </c>
      <c r="P23" s="11">
        <f t="shared" si="5"/>
        <v>1.0064655172413792</v>
      </c>
      <c r="Q23" t="s">
        <v>35</v>
      </c>
      <c r="R23" s="4">
        <v>810699.99999999988</v>
      </c>
      <c r="S23" s="10">
        <f t="shared" si="11"/>
        <v>0.18630469381897879</v>
      </c>
      <c r="T23">
        <v>691.05</v>
      </c>
      <c r="U23" s="4">
        <f t="shared" si="2"/>
        <v>32272034.999999996</v>
      </c>
      <c r="Y23" s="60">
        <v>41912</v>
      </c>
      <c r="Z23" s="13">
        <f t="shared" si="6"/>
        <v>4.5</v>
      </c>
      <c r="AA23" s="8"/>
      <c r="AB23" s="8">
        <v>750</v>
      </c>
      <c r="AC23" s="8">
        <f t="shared" si="3"/>
        <v>3375</v>
      </c>
      <c r="AD23" s="9">
        <f t="shared" si="7"/>
        <v>-518287.49999999994</v>
      </c>
      <c r="AE23" s="8">
        <f t="shared" si="8"/>
        <v>3375</v>
      </c>
      <c r="AF23" s="61">
        <f t="shared" si="9"/>
        <v>41729</v>
      </c>
      <c r="AG23" s="63">
        <f t="shared" si="10"/>
        <v>1428100</v>
      </c>
    </row>
    <row r="24" spans="1:33" x14ac:dyDescent="0.25">
      <c r="A24" s="2">
        <v>42339</v>
      </c>
      <c r="B24" s="3">
        <v>42094</v>
      </c>
      <c r="C24" s="4">
        <v>4247500</v>
      </c>
      <c r="E24" s="4">
        <v>8990300</v>
      </c>
      <c r="F24" s="4">
        <v>93500</v>
      </c>
      <c r="G24" s="4">
        <v>2</v>
      </c>
      <c r="H24" s="5">
        <f t="shared" si="14"/>
        <v>547.9</v>
      </c>
      <c r="J24" s="5">
        <f t="shared" si="13"/>
        <v>194.30588235294118</v>
      </c>
      <c r="K24" s="5">
        <v>5.5</v>
      </c>
      <c r="L24" s="5">
        <f t="shared" si="4"/>
        <v>36.900534759358287</v>
      </c>
      <c r="M24" s="4">
        <v>1725100</v>
      </c>
      <c r="N24" s="5">
        <f t="shared" si="0"/>
        <v>14.848023302996928</v>
      </c>
      <c r="O24" s="6">
        <f t="shared" si="1"/>
        <v>1.0038328162073371E-2</v>
      </c>
      <c r="P24" s="7">
        <f t="shared" si="5"/>
        <v>1.0010706638115632</v>
      </c>
      <c r="R24" s="4">
        <v>388400.00000000006</v>
      </c>
      <c r="S24" s="10">
        <f t="shared" si="11"/>
        <v>0.18990950923622274</v>
      </c>
      <c r="T24">
        <v>547.9</v>
      </c>
      <c r="U24" s="4">
        <f t="shared" si="2"/>
        <v>25614325</v>
      </c>
      <c r="Y24" s="60">
        <v>42277</v>
      </c>
      <c r="Z24" s="13">
        <f t="shared" si="6"/>
        <v>5.5</v>
      </c>
      <c r="AA24" s="8"/>
      <c r="AB24" s="8">
        <v>750</v>
      </c>
      <c r="AC24" s="8">
        <f t="shared" si="3"/>
        <v>4125</v>
      </c>
      <c r="AD24" s="9">
        <f t="shared" si="7"/>
        <v>-410925</v>
      </c>
      <c r="AE24" s="8">
        <f t="shared" si="8"/>
        <v>4125</v>
      </c>
      <c r="AF24" s="61">
        <f t="shared" si="9"/>
        <v>42094</v>
      </c>
      <c r="AG24" s="63">
        <f t="shared" si="10"/>
        <v>1725100</v>
      </c>
    </row>
    <row r="25" spans="1:33" x14ac:dyDescent="0.25">
      <c r="A25" s="2">
        <v>42705</v>
      </c>
      <c r="B25" s="3">
        <v>42460</v>
      </c>
      <c r="C25" s="4">
        <v>4459900</v>
      </c>
      <c r="E25" s="4">
        <v>10347600</v>
      </c>
      <c r="F25" s="4">
        <v>93500</v>
      </c>
      <c r="G25" s="4">
        <v>2</v>
      </c>
      <c r="H25" s="5">
        <f t="shared" si="14"/>
        <v>677.3</v>
      </c>
      <c r="J25" s="5">
        <f t="shared" si="13"/>
        <v>223.33903743315508</v>
      </c>
      <c r="K25" s="5">
        <v>5.5</v>
      </c>
      <c r="L25" s="5">
        <f t="shared" si="4"/>
        <v>35.341176470588238</v>
      </c>
      <c r="M25" s="4">
        <v>1652200</v>
      </c>
      <c r="N25" s="5">
        <f t="shared" si="0"/>
        <v>19.164613848202393</v>
      </c>
      <c r="O25" s="6">
        <f t="shared" si="1"/>
        <v>8.1204783699985236E-3</v>
      </c>
      <c r="P25" s="7">
        <f t="shared" si="5"/>
        <v>1</v>
      </c>
      <c r="R25" s="4">
        <v>231300</v>
      </c>
      <c r="S25" s="10">
        <f t="shared" si="11"/>
        <v>0.15824003218051738</v>
      </c>
      <c r="T25">
        <v>677.3</v>
      </c>
      <c r="U25" s="4">
        <f t="shared" si="2"/>
        <v>31663774.999999996</v>
      </c>
      <c r="Y25" s="60">
        <v>42643</v>
      </c>
      <c r="Z25" s="13">
        <f t="shared" si="6"/>
        <v>5.5</v>
      </c>
      <c r="AA25" s="8"/>
      <c r="AB25" s="8">
        <v>750</v>
      </c>
      <c r="AC25" s="8">
        <f t="shared" si="3"/>
        <v>4125</v>
      </c>
      <c r="AD25" s="9">
        <f t="shared" si="7"/>
        <v>-507974.99999999994</v>
      </c>
      <c r="AE25" s="8">
        <f t="shared" si="8"/>
        <v>4125</v>
      </c>
      <c r="AF25" s="61">
        <f t="shared" si="9"/>
        <v>42460</v>
      </c>
      <c r="AG25" s="63">
        <f t="shared" si="10"/>
        <v>1652200</v>
      </c>
    </row>
    <row r="26" spans="1:33" x14ac:dyDescent="0.25">
      <c r="A26" s="2">
        <v>43070</v>
      </c>
      <c r="B26" s="3">
        <v>42825</v>
      </c>
      <c r="C26" s="4">
        <v>4481100</v>
      </c>
      <c r="E26" s="4">
        <v>11776000</v>
      </c>
      <c r="F26" s="4">
        <v>93500</v>
      </c>
      <c r="G26" s="4">
        <v>2</v>
      </c>
      <c r="H26" s="5">
        <f t="shared" si="14"/>
        <v>1100.3</v>
      </c>
      <c r="J26" s="5">
        <f t="shared" si="13"/>
        <v>253.89304812834226</v>
      </c>
      <c r="K26" s="5">
        <v>5.5</v>
      </c>
      <c r="L26" s="5">
        <f t="shared" si="4"/>
        <v>30.866310160427808</v>
      </c>
      <c r="M26" s="4">
        <v>1443000</v>
      </c>
      <c r="N26" s="5">
        <f t="shared" si="0"/>
        <v>35.647279972279968</v>
      </c>
      <c r="O26" s="6">
        <f t="shared" si="1"/>
        <v>4.9986367354357903E-3</v>
      </c>
      <c r="P26" s="7">
        <f t="shared" si="5"/>
        <v>1</v>
      </c>
      <c r="R26" s="4">
        <v>0</v>
      </c>
      <c r="S26" s="10">
        <f t="shared" si="11"/>
        <v>0.12157209654998104</v>
      </c>
      <c r="T26">
        <v>1100.3</v>
      </c>
      <c r="U26" s="4">
        <f t="shared" si="2"/>
        <v>51439025</v>
      </c>
      <c r="Y26" s="60">
        <v>43008</v>
      </c>
      <c r="Z26" s="13">
        <f t="shared" si="6"/>
        <v>5.5</v>
      </c>
      <c r="AA26" s="8"/>
      <c r="AB26" s="8">
        <v>750</v>
      </c>
      <c r="AC26" s="8">
        <f t="shared" si="3"/>
        <v>4125</v>
      </c>
      <c r="AD26" s="9">
        <f t="shared" si="7"/>
        <v>-825225</v>
      </c>
      <c r="AE26" s="8">
        <f t="shared" si="8"/>
        <v>4125</v>
      </c>
      <c r="AF26" s="61">
        <f t="shared" si="9"/>
        <v>42825</v>
      </c>
      <c r="AG26" s="63">
        <f t="shared" si="10"/>
        <v>1443000</v>
      </c>
    </row>
    <row r="27" spans="1:33" x14ac:dyDescent="0.25">
      <c r="A27" s="2">
        <v>43435</v>
      </c>
      <c r="B27" s="3">
        <v>43190</v>
      </c>
      <c r="C27" s="4">
        <v>4453800</v>
      </c>
      <c r="E27" s="4">
        <v>12986700</v>
      </c>
      <c r="F27" s="4">
        <v>93500</v>
      </c>
      <c r="G27" s="4">
        <v>2</v>
      </c>
      <c r="H27" s="5">
        <f t="shared" si="14"/>
        <v>944.95</v>
      </c>
      <c r="J27" s="5">
        <f t="shared" si="13"/>
        <v>279.79037433155082</v>
      </c>
      <c r="K27" s="5">
        <v>6</v>
      </c>
      <c r="L27" s="5">
        <f t="shared" si="4"/>
        <v>32.468449197860963</v>
      </c>
      <c r="M27" s="4">
        <v>1517900</v>
      </c>
      <c r="N27" s="5">
        <f t="shared" si="0"/>
        <v>29.103638250214114</v>
      </c>
      <c r="O27" s="6">
        <f t="shared" si="1"/>
        <v>6.3495423038255989E-3</v>
      </c>
      <c r="P27" s="7">
        <f t="shared" si="5"/>
        <v>1</v>
      </c>
      <c r="R27" s="4">
        <v>789100</v>
      </c>
      <c r="S27" s="10">
        <f t="shared" si="11"/>
        <v>0.11604562621366646</v>
      </c>
      <c r="T27">
        <v>944.95</v>
      </c>
      <c r="U27" s="4">
        <f t="shared" si="2"/>
        <v>44176412.5</v>
      </c>
      <c r="Y27" s="60">
        <v>43373</v>
      </c>
      <c r="Z27" s="13">
        <f t="shared" si="6"/>
        <v>6</v>
      </c>
      <c r="AA27" s="8"/>
      <c r="AB27" s="8">
        <v>750</v>
      </c>
      <c r="AC27" s="8">
        <f t="shared" si="3"/>
        <v>4500</v>
      </c>
      <c r="AD27" s="9">
        <f t="shared" si="7"/>
        <v>-708712.5</v>
      </c>
      <c r="AE27" s="8">
        <f t="shared" si="8"/>
        <v>4500</v>
      </c>
      <c r="AF27" s="61">
        <f t="shared" si="9"/>
        <v>43190</v>
      </c>
      <c r="AG27" s="63">
        <f t="shared" si="10"/>
        <v>1517900</v>
      </c>
    </row>
    <row r="28" spans="1:33" x14ac:dyDescent="0.25">
      <c r="A28" s="3">
        <v>43800</v>
      </c>
      <c r="B28" s="3">
        <v>43555</v>
      </c>
      <c r="C28" s="4">
        <v>4400200</v>
      </c>
      <c r="E28" s="4">
        <v>15125300</v>
      </c>
      <c r="F28" s="4">
        <v>93500</v>
      </c>
      <c r="G28" s="4">
        <v>2</v>
      </c>
      <c r="H28" s="5">
        <v>1098.3</v>
      </c>
      <c r="J28" s="5">
        <f t="shared" si="13"/>
        <v>325.53582887700537</v>
      </c>
      <c r="K28" s="5">
        <v>9</v>
      </c>
      <c r="L28" s="5">
        <f t="shared" si="4"/>
        <v>54.102673796791443</v>
      </c>
      <c r="M28" s="4">
        <v>2529300</v>
      </c>
      <c r="N28" s="5">
        <f t="shared" si="0"/>
        <v>20.300290594235559</v>
      </c>
      <c r="O28" s="6">
        <f t="shared" si="1"/>
        <v>8.1944823818628793E-3</v>
      </c>
      <c r="P28" s="7">
        <f t="shared" si="5"/>
        <v>1</v>
      </c>
      <c r="R28" s="4">
        <v>654000</v>
      </c>
      <c r="S28" s="10">
        <f t="shared" si="11"/>
        <v>0.16619575787841354</v>
      </c>
      <c r="T28">
        <v>1098.3</v>
      </c>
      <c r="U28" s="4">
        <f t="shared" si="2"/>
        <v>51345525</v>
      </c>
      <c r="Y28" s="60">
        <v>43738</v>
      </c>
      <c r="Z28" s="13">
        <f t="shared" si="6"/>
        <v>9</v>
      </c>
      <c r="AA28" s="8"/>
      <c r="AB28" s="8">
        <v>750</v>
      </c>
      <c r="AC28" s="8">
        <f t="shared" si="3"/>
        <v>6750</v>
      </c>
      <c r="AD28" s="9">
        <f t="shared" si="7"/>
        <v>-823725</v>
      </c>
      <c r="AE28" s="8">
        <f t="shared" si="8"/>
        <v>6750</v>
      </c>
      <c r="AF28" s="61">
        <v>43555</v>
      </c>
      <c r="AG28" s="62">
        <v>2529300</v>
      </c>
    </row>
    <row r="29" spans="1:33" ht="15.75" thickBot="1" x14ac:dyDescent="0.3">
      <c r="B29" s="3"/>
      <c r="F29" s="4"/>
      <c r="G29" s="4"/>
      <c r="Y29" s="67">
        <v>43830</v>
      </c>
      <c r="Z29" s="54">
        <f>H28</f>
        <v>1098.3</v>
      </c>
      <c r="AA29" s="52"/>
      <c r="AB29" s="52">
        <v>750</v>
      </c>
      <c r="AC29" s="52">
        <f t="shared" si="3"/>
        <v>823725</v>
      </c>
      <c r="AD29" s="68">
        <f t="shared" si="7"/>
        <v>0</v>
      </c>
      <c r="AE29" s="54">
        <f>AC29</f>
        <v>823725</v>
      </c>
      <c r="AF29" s="52"/>
      <c r="AG29" s="66"/>
    </row>
    <row r="30" spans="1:33" x14ac:dyDescent="0.25">
      <c r="B30" s="3"/>
      <c r="Y30" s="60"/>
      <c r="Z30" s="8"/>
      <c r="AA30" s="8"/>
      <c r="AB30" s="8"/>
      <c r="AC30" s="8"/>
      <c r="AD30" s="8"/>
      <c r="AE30" s="8"/>
      <c r="AF30" s="8"/>
      <c r="AG30" s="62"/>
    </row>
    <row r="31" spans="1:33" x14ac:dyDescent="0.25">
      <c r="B31" s="3"/>
      <c r="Y31" s="47"/>
      <c r="Z31" s="8"/>
      <c r="AA31" s="8"/>
      <c r="AB31" s="8"/>
      <c r="AC31" s="8"/>
      <c r="AD31" s="8"/>
      <c r="AE31" s="8"/>
      <c r="AF31" s="8"/>
      <c r="AG31" s="62"/>
    </row>
    <row r="32" spans="1:33" x14ac:dyDescent="0.25">
      <c r="A32" t="s">
        <v>43</v>
      </c>
      <c r="B32" s="3"/>
      <c r="N32" s="5">
        <f>AVERAGE(N2:N9)</f>
        <v>5.4121526011369427</v>
      </c>
      <c r="O32" s="46">
        <f>AVERAGE(O2:O9)</f>
        <v>6.2727490421455936E-2</v>
      </c>
      <c r="S32" s="46">
        <f>AVERAGE(S2:S9)</f>
        <v>0.12693918312449451</v>
      </c>
      <c r="Y32" s="47" t="s">
        <v>36</v>
      </c>
      <c r="Z32" s="64"/>
      <c r="AA32" s="64"/>
      <c r="AB32" s="8"/>
      <c r="AC32" s="64">
        <f>XIRR(AC2:AC29,Y2:Y29)</f>
        <v>0.33436037898063664</v>
      </c>
      <c r="AD32" s="8"/>
      <c r="AE32" s="8"/>
      <c r="AF32" s="8"/>
      <c r="AG32" s="65">
        <f>((AG28/AG19)^(1/AG33)-1)</f>
        <v>0.13420713537395046</v>
      </c>
    </row>
    <row r="33" spans="1:33" ht="15.75" thickBot="1" x14ac:dyDescent="0.3">
      <c r="A33" t="s">
        <v>44</v>
      </c>
      <c r="B33" s="3"/>
      <c r="N33" s="5">
        <f>AVERAGE(N9:N19)</f>
        <v>9.0189482841950266</v>
      </c>
      <c r="O33" s="46">
        <f>AVERAGE(O9:O19)</f>
        <v>3.8055711954888362E-2</v>
      </c>
      <c r="S33" s="46">
        <f>AVERAGE(S9:S19)</f>
        <v>0.21588150087262156</v>
      </c>
      <c r="Y33" s="51" t="s">
        <v>37</v>
      </c>
      <c r="Z33" s="52"/>
      <c r="AA33" s="52"/>
      <c r="AB33" s="52"/>
      <c r="AC33" s="52">
        <f>YEARFRAC(Y2,Y29)</f>
        <v>26</v>
      </c>
      <c r="AD33" s="52"/>
      <c r="AE33" s="52"/>
      <c r="AF33" s="52"/>
      <c r="AG33" s="66">
        <f>YEARFRAC(AF19,AF28)</f>
        <v>9</v>
      </c>
    </row>
    <row r="34" spans="1:33" x14ac:dyDescent="0.25">
      <c r="A34" t="s">
        <v>45</v>
      </c>
      <c r="B34" s="3"/>
      <c r="N34" s="5">
        <f>AVERAGE(N19:N28)</f>
        <v>16.3453426692238</v>
      </c>
      <c r="O34" s="46">
        <f>AVERAGE(O19:O28)</f>
        <v>1.4330322565523879E-2</v>
      </c>
      <c r="S34" s="46">
        <f>AVERAGE(S19:S28)</f>
        <v>0.17732397598513247</v>
      </c>
    </row>
    <row r="35" spans="1:33" x14ac:dyDescent="0.25">
      <c r="A35" t="s">
        <v>46</v>
      </c>
      <c r="B35" s="3"/>
      <c r="N35" s="5">
        <f>AVERAGE(N2:N28)</f>
        <v>10.905621107143205</v>
      </c>
      <c r="O35" s="46">
        <f>AVERAGE(O2:O28)</f>
        <v>3.6243774774296612E-2</v>
      </c>
      <c r="S35" s="46">
        <f>AVERAGE(S2:S28)</f>
        <v>0.18484491326510152</v>
      </c>
    </row>
    <row r="36" spans="1:33" x14ac:dyDescent="0.25">
      <c r="A36" t="s">
        <v>114</v>
      </c>
      <c r="B36" s="3"/>
      <c r="N36" s="5">
        <f>MEDIAN(N6:N28)</f>
        <v>6.7143205394764154</v>
      </c>
      <c r="O36" s="46">
        <f>MEDIAN(O6:O28)</f>
        <v>1.7005196032120928E-2</v>
      </c>
      <c r="R36" t="s">
        <v>18</v>
      </c>
      <c r="S36" s="10">
        <f>MEDIAN(S4:S28)</f>
        <v>0.16619575787841354</v>
      </c>
      <c r="Y36" t="s">
        <v>38</v>
      </c>
      <c r="AC36" s="14">
        <v>40451</v>
      </c>
      <c r="AE36" s="15">
        <f>XIRR(AE19:AE29,Y19:Y29)</f>
        <v>0.28692076802253719</v>
      </c>
      <c r="AG36" t="e">
        <f>XIRR(AG19:AG29,AA19:AA29)</f>
        <v>#NUM!</v>
      </c>
    </row>
    <row r="37" spans="1:33" x14ac:dyDescent="0.25">
      <c r="B37" s="3"/>
      <c r="Y37" t="s">
        <v>39</v>
      </c>
      <c r="AC37" s="14">
        <v>43830</v>
      </c>
    </row>
    <row r="38" spans="1:33" ht="15.75" thickBot="1" x14ac:dyDescent="0.3">
      <c r="B38" s="3"/>
    </row>
    <row r="39" spans="1:33" ht="15.75" thickBot="1" x14ac:dyDescent="0.3">
      <c r="B39" s="3"/>
      <c r="Y39" s="57" t="s">
        <v>40</v>
      </c>
      <c r="Z39" s="58"/>
      <c r="AA39" s="58"/>
      <c r="AB39" s="58"/>
      <c r="AC39" s="58" t="s">
        <v>41</v>
      </c>
      <c r="AD39" s="58" t="s">
        <v>115</v>
      </c>
      <c r="AE39" s="58" t="s">
        <v>116</v>
      </c>
      <c r="AF39" s="58" t="s">
        <v>117</v>
      </c>
      <c r="AG39" s="59" t="s">
        <v>42</v>
      </c>
    </row>
    <row r="40" spans="1:33" x14ac:dyDescent="0.25">
      <c r="B40" s="3"/>
      <c r="Y40" s="47" t="s">
        <v>43</v>
      </c>
      <c r="Z40" s="8"/>
      <c r="AA40" s="8"/>
      <c r="AB40" s="8"/>
      <c r="AC40" s="48">
        <v>0.22967327237129212</v>
      </c>
      <c r="AD40" s="13">
        <v>5.4121526011369427</v>
      </c>
      <c r="AE40" s="49">
        <v>6.2727490421455936E-2</v>
      </c>
      <c r="AF40" s="49">
        <v>0.12693918312449451</v>
      </c>
      <c r="AG40" s="50">
        <v>0.1078568258911663</v>
      </c>
    </row>
    <row r="41" spans="1:33" x14ac:dyDescent="0.25">
      <c r="B41" s="3"/>
      <c r="Y41" s="47" t="s">
        <v>44</v>
      </c>
      <c r="Z41" s="8"/>
      <c r="AA41" s="8"/>
      <c r="AB41" s="8"/>
      <c r="AC41" s="48">
        <v>0.47067093253135683</v>
      </c>
      <c r="AD41" s="13">
        <v>9.0189482841950266</v>
      </c>
      <c r="AE41" s="49">
        <v>3.8055711954888362E-2</v>
      </c>
      <c r="AF41" s="49">
        <v>0.21588150087262156</v>
      </c>
      <c r="AG41" s="50">
        <v>0.4409969497476931</v>
      </c>
    </row>
    <row r="42" spans="1:33" x14ac:dyDescent="0.25">
      <c r="B42" s="3"/>
      <c r="Y42" s="47" t="s">
        <v>45</v>
      </c>
      <c r="Z42" s="8"/>
      <c r="AA42" s="8"/>
      <c r="AB42" s="8"/>
      <c r="AC42" s="48">
        <v>0.28692076802253719</v>
      </c>
      <c r="AD42" s="13">
        <v>16.3453426692238</v>
      </c>
      <c r="AE42" s="49">
        <v>1.4330322565523879E-2</v>
      </c>
      <c r="AF42" s="49">
        <v>0.17732397598513247</v>
      </c>
      <c r="AG42" s="50">
        <v>0.13420713537395046</v>
      </c>
    </row>
    <row r="43" spans="1:33" ht="15.75" thickBot="1" x14ac:dyDescent="0.3">
      <c r="B43" s="3"/>
      <c r="Y43" s="51" t="s">
        <v>46</v>
      </c>
      <c r="Z43" s="52"/>
      <c r="AA43" s="52"/>
      <c r="AB43" s="52"/>
      <c r="AC43" s="53">
        <v>0.33436037898063664</v>
      </c>
      <c r="AD43" s="54">
        <v>10.905621107143205</v>
      </c>
      <c r="AE43" s="55">
        <v>3.6243774774296612E-2</v>
      </c>
      <c r="AF43" s="55">
        <v>0.18484491326510152</v>
      </c>
      <c r="AG43" s="56">
        <v>0.23575562070970668</v>
      </c>
    </row>
    <row r="44" spans="1:33" x14ac:dyDescent="0.25">
      <c r="B44" s="3"/>
    </row>
    <row r="45" spans="1:33" x14ac:dyDescent="0.25">
      <c r="B45" s="3"/>
    </row>
    <row r="46" spans="1:33" x14ac:dyDescent="0.25">
      <c r="B46" s="3"/>
    </row>
    <row r="47" spans="1:33" x14ac:dyDescent="0.25">
      <c r="B47" s="3"/>
    </row>
    <row r="48" spans="1:33" x14ac:dyDescent="0.25">
      <c r="B48" s="3"/>
    </row>
    <row r="75" spans="1:2" x14ac:dyDescent="0.25">
      <c r="A75" s="16" t="s">
        <v>47</v>
      </c>
      <c r="B75" s="17">
        <v>34295</v>
      </c>
    </row>
    <row r="76" spans="1:2" x14ac:dyDescent="0.25">
      <c r="A76" s="18" t="s">
        <v>48</v>
      </c>
    </row>
    <row r="77" spans="1:2" x14ac:dyDescent="0.25">
      <c r="A77" t="s">
        <v>49</v>
      </c>
    </row>
    <row r="78" spans="1:2" x14ac:dyDescent="0.25">
      <c r="A78" t="s">
        <v>50</v>
      </c>
    </row>
    <row r="79" spans="1:2" x14ac:dyDescent="0.25">
      <c r="A79" t="s">
        <v>51</v>
      </c>
    </row>
    <row r="80" spans="1:2" x14ac:dyDescent="0.25">
      <c r="A80" t="s">
        <v>52</v>
      </c>
    </row>
    <row r="81" spans="1:1" x14ac:dyDescent="0.25">
      <c r="A81" t="s">
        <v>53</v>
      </c>
    </row>
    <row r="82" spans="1:1" x14ac:dyDescent="0.25">
      <c r="A82" t="s">
        <v>54</v>
      </c>
    </row>
    <row r="83" spans="1:1" x14ac:dyDescent="0.25">
      <c r="A83">
        <v>2008</v>
      </c>
    </row>
    <row r="84" spans="1:1" x14ac:dyDescent="0.25">
      <c r="A84" t="s">
        <v>55</v>
      </c>
    </row>
    <row r="85" spans="1:1" x14ac:dyDescent="0.25">
      <c r="A85" t="s">
        <v>56</v>
      </c>
    </row>
    <row r="86" spans="1:1" x14ac:dyDescent="0.25">
      <c r="A86" t="s">
        <v>57</v>
      </c>
    </row>
    <row r="87" spans="1:1" x14ac:dyDescent="0.25">
      <c r="A87" t="s">
        <v>58</v>
      </c>
    </row>
    <row r="88" spans="1:1" x14ac:dyDescent="0.25">
      <c r="A88" t="s">
        <v>59</v>
      </c>
    </row>
    <row r="89" spans="1:1" x14ac:dyDescent="0.25">
      <c r="A89" t="s">
        <v>60</v>
      </c>
    </row>
    <row r="90" spans="1:1" x14ac:dyDescent="0.25">
      <c r="A90" t="s">
        <v>61</v>
      </c>
    </row>
    <row r="91" spans="1:1" x14ac:dyDescent="0.25">
      <c r="A91" t="s">
        <v>62</v>
      </c>
    </row>
    <row r="92" spans="1:1" x14ac:dyDescent="0.25">
      <c r="A92" t="s">
        <v>63</v>
      </c>
    </row>
    <row r="93" spans="1:1" x14ac:dyDescent="0.25">
      <c r="A93" t="s">
        <v>64</v>
      </c>
    </row>
    <row r="94" spans="1:1" x14ac:dyDescent="0.25">
      <c r="A94" t="s">
        <v>65</v>
      </c>
    </row>
    <row r="95" spans="1:1" x14ac:dyDescent="0.25">
      <c r="A95" t="s">
        <v>66</v>
      </c>
    </row>
    <row r="96" spans="1:1" x14ac:dyDescent="0.25">
      <c r="A96" t="s">
        <v>67</v>
      </c>
    </row>
    <row r="97" spans="1:8" x14ac:dyDescent="0.25">
      <c r="A97" t="s">
        <v>68</v>
      </c>
    </row>
    <row r="98" spans="1:8" x14ac:dyDescent="0.25">
      <c r="A98" t="s">
        <v>69</v>
      </c>
    </row>
    <row r="100" spans="1:8" ht="15.75" thickBot="1" x14ac:dyDescent="0.3">
      <c r="A100" s="19" t="s">
        <v>70</v>
      </c>
      <c r="B100" s="19"/>
      <c r="C100" s="19"/>
      <c r="D100" s="19"/>
      <c r="E100" s="19"/>
      <c r="F100" s="19"/>
      <c r="G100" s="19"/>
      <c r="H100" s="19"/>
    </row>
    <row r="101" spans="1:8" ht="15.75" thickBot="1" x14ac:dyDescent="0.3">
      <c r="A101" s="20"/>
      <c r="B101" s="21"/>
      <c r="C101" s="21"/>
      <c r="D101" s="21"/>
      <c r="E101" s="21"/>
      <c r="F101" s="21"/>
      <c r="G101" s="21"/>
      <c r="H101" s="21"/>
    </row>
    <row r="102" spans="1:8" ht="23.25" thickBot="1" x14ac:dyDescent="0.3">
      <c r="A102" s="22" t="s">
        <v>71</v>
      </c>
      <c r="B102" s="23" t="s">
        <v>72</v>
      </c>
      <c r="C102" s="24" t="s">
        <v>73</v>
      </c>
      <c r="D102" s="23" t="s">
        <v>74</v>
      </c>
      <c r="E102" s="23" t="s">
        <v>75</v>
      </c>
      <c r="F102" s="21"/>
      <c r="G102" s="21"/>
      <c r="H102" s="21"/>
    </row>
    <row r="103" spans="1:8" ht="15.75" thickBot="1" x14ac:dyDescent="0.3">
      <c r="A103" s="25">
        <v>39618</v>
      </c>
      <c r="B103" s="26">
        <v>10</v>
      </c>
      <c r="C103" s="27">
        <v>2</v>
      </c>
      <c r="D103" s="28">
        <v>39766</v>
      </c>
      <c r="E103" s="28">
        <v>39758</v>
      </c>
      <c r="F103" s="21"/>
      <c r="G103" s="21"/>
      <c r="H103" s="21"/>
    </row>
    <row r="105" spans="1:8" ht="15.75" thickBot="1" x14ac:dyDescent="0.3">
      <c r="A105" s="19" t="s">
        <v>76</v>
      </c>
      <c r="B105" s="19"/>
      <c r="C105" s="19"/>
      <c r="D105" s="19"/>
      <c r="E105" s="19"/>
      <c r="F105" s="19"/>
    </row>
    <row r="106" spans="1:8" ht="15.75" thickBot="1" x14ac:dyDescent="0.3">
      <c r="A106" s="20"/>
      <c r="B106" s="21"/>
      <c r="C106" s="21"/>
      <c r="D106" s="21"/>
      <c r="E106" s="21"/>
      <c r="F106" s="21"/>
    </row>
    <row r="107" spans="1:8" ht="23.25" thickBot="1" x14ac:dyDescent="0.3">
      <c r="A107" s="29" t="s">
        <v>71</v>
      </c>
      <c r="B107" s="23" t="s">
        <v>77</v>
      </c>
      <c r="C107" s="23" t="s">
        <v>74</v>
      </c>
      <c r="D107" s="23" t="s">
        <v>78</v>
      </c>
      <c r="E107" s="21"/>
      <c r="F107" s="21"/>
    </row>
    <row r="108" spans="1:8" ht="15.75" thickBot="1" x14ac:dyDescent="0.3">
      <c r="A108" s="25">
        <v>34984</v>
      </c>
      <c r="B108" s="30">
        <v>4.3055555555555562E-2</v>
      </c>
      <c r="C108" s="28">
        <v>35052</v>
      </c>
      <c r="D108" s="28">
        <v>35030</v>
      </c>
      <c r="E108" s="21"/>
      <c r="F108" s="21"/>
    </row>
    <row r="110" spans="1:8" x14ac:dyDescent="0.25">
      <c r="A110" s="16" t="s">
        <v>79</v>
      </c>
    </row>
    <row r="112" spans="1:8" ht="15.75" thickBot="1" x14ac:dyDescent="0.3">
      <c r="A112" s="19" t="s">
        <v>80</v>
      </c>
      <c r="B112" s="19"/>
      <c r="C112" s="19"/>
      <c r="D112" s="19"/>
      <c r="E112" s="19"/>
      <c r="F112" s="19"/>
    </row>
    <row r="113" spans="1:6" ht="15.75" thickBot="1" x14ac:dyDescent="0.3">
      <c r="A113" s="20"/>
      <c r="B113" s="21"/>
      <c r="C113" s="21"/>
      <c r="D113" s="21"/>
      <c r="E113" s="21"/>
      <c r="F113" s="21"/>
    </row>
    <row r="114" spans="1:6" ht="23.25" thickBot="1" x14ac:dyDescent="0.3">
      <c r="A114" s="22" t="s">
        <v>71</v>
      </c>
      <c r="B114" s="24" t="s">
        <v>81</v>
      </c>
      <c r="C114" s="24" t="s">
        <v>82</v>
      </c>
      <c r="D114" s="24" t="s">
        <v>83</v>
      </c>
      <c r="E114" s="23" t="s">
        <v>84</v>
      </c>
      <c r="F114" s="21"/>
    </row>
    <row r="115" spans="1:6" ht="34.5" thickBot="1" x14ac:dyDescent="0.3">
      <c r="A115" s="31">
        <v>43614</v>
      </c>
      <c r="B115" s="32">
        <v>43678</v>
      </c>
      <c r="C115" s="27" t="s">
        <v>85</v>
      </c>
      <c r="D115" s="33">
        <v>4.5</v>
      </c>
      <c r="E115" s="26" t="s">
        <v>86</v>
      </c>
      <c r="F115" s="21"/>
    </row>
    <row r="116" spans="1:6" ht="34.5" thickBot="1" x14ac:dyDescent="0.3">
      <c r="A116" s="31">
        <v>43242</v>
      </c>
      <c r="B116" s="32">
        <v>43313</v>
      </c>
      <c r="C116" s="27" t="s">
        <v>85</v>
      </c>
      <c r="D116" s="33">
        <v>3</v>
      </c>
      <c r="E116" s="26" t="s">
        <v>87</v>
      </c>
      <c r="F116" s="21"/>
    </row>
    <row r="117" spans="1:6" ht="34.5" thickBot="1" x14ac:dyDescent="0.3">
      <c r="A117" s="31">
        <v>42873</v>
      </c>
      <c r="B117" s="32">
        <v>42982</v>
      </c>
      <c r="C117" s="27" t="s">
        <v>85</v>
      </c>
      <c r="D117" s="33">
        <v>2.75</v>
      </c>
      <c r="E117" s="26" t="s">
        <v>88</v>
      </c>
      <c r="F117" s="21"/>
    </row>
    <row r="118" spans="1:6" ht="34.5" thickBot="1" x14ac:dyDescent="0.3">
      <c r="A118" s="31">
        <v>42433</v>
      </c>
      <c r="B118" s="32">
        <v>42446</v>
      </c>
      <c r="C118" s="27" t="s">
        <v>89</v>
      </c>
      <c r="D118" s="33">
        <v>2.75</v>
      </c>
      <c r="E118" s="26" t="s">
        <v>90</v>
      </c>
      <c r="F118" s="21"/>
    </row>
    <row r="119" spans="1:6" ht="34.5" thickBot="1" x14ac:dyDescent="0.3">
      <c r="A119" s="31">
        <v>42131</v>
      </c>
      <c r="B119" s="32">
        <v>42262</v>
      </c>
      <c r="C119" s="27" t="s">
        <v>85</v>
      </c>
      <c r="D119" s="33">
        <v>2.75</v>
      </c>
      <c r="E119" s="26" t="s">
        <v>91</v>
      </c>
      <c r="F119" s="21"/>
    </row>
    <row r="120" spans="1:6" ht="34.5" thickBot="1" x14ac:dyDescent="0.3">
      <c r="A120" s="31">
        <v>41780</v>
      </c>
      <c r="B120" s="32">
        <v>41886</v>
      </c>
      <c r="C120" s="27" t="s">
        <v>85</v>
      </c>
      <c r="D120" s="33">
        <v>2.25</v>
      </c>
      <c r="E120" s="26" t="s">
        <v>92</v>
      </c>
      <c r="F120" s="21"/>
    </row>
    <row r="121" spans="1:6" ht="34.5" thickBot="1" x14ac:dyDescent="0.3">
      <c r="A121" s="31">
        <v>41422</v>
      </c>
      <c r="B121" s="32">
        <v>41487</v>
      </c>
      <c r="C121" s="27" t="s">
        <v>85</v>
      </c>
      <c r="D121" s="33">
        <v>2</v>
      </c>
      <c r="E121" s="26" t="s">
        <v>93</v>
      </c>
      <c r="F121" s="21"/>
    </row>
    <row r="122" spans="1:6" ht="34.5" thickBot="1" x14ac:dyDescent="0.3">
      <c r="A122" s="31">
        <v>41058</v>
      </c>
      <c r="B122" s="32">
        <v>41165</v>
      </c>
      <c r="C122" s="27" t="s">
        <v>85</v>
      </c>
      <c r="D122" s="33">
        <v>1.5</v>
      </c>
      <c r="E122" s="26" t="s">
        <v>94</v>
      </c>
      <c r="F122" s="21"/>
    </row>
    <row r="123" spans="1:6" ht="15.75" thickBot="1" x14ac:dyDescent="0.3">
      <c r="A123" s="31">
        <v>40687</v>
      </c>
      <c r="B123" s="32">
        <v>40759</v>
      </c>
      <c r="C123" s="27" t="s">
        <v>85</v>
      </c>
      <c r="D123" s="33">
        <v>1.25</v>
      </c>
      <c r="E123" s="26"/>
      <c r="F123" s="21"/>
    </row>
    <row r="124" spans="1:6" ht="15.75" thickBot="1" x14ac:dyDescent="0.3">
      <c r="A124" s="31">
        <v>40331</v>
      </c>
      <c r="B124" s="32">
        <v>40408</v>
      </c>
      <c r="C124" s="27" t="s">
        <v>85</v>
      </c>
      <c r="D124" s="33">
        <v>1.1000000000000001</v>
      </c>
      <c r="E124" s="26"/>
      <c r="F124" s="21"/>
    </row>
    <row r="125" spans="1:6" ht="79.5" thickBot="1" x14ac:dyDescent="0.3">
      <c r="A125" s="31">
        <v>39976</v>
      </c>
      <c r="B125" s="32">
        <v>40059</v>
      </c>
      <c r="C125" s="27" t="s">
        <v>85</v>
      </c>
      <c r="D125" s="33">
        <v>0.9</v>
      </c>
      <c r="E125" s="26" t="s">
        <v>95</v>
      </c>
      <c r="F125" s="21"/>
    </row>
    <row r="126" spans="1:6" ht="15.75" thickBot="1" x14ac:dyDescent="0.3">
      <c r="A126" s="31">
        <v>39618</v>
      </c>
      <c r="B126" s="32">
        <v>39702</v>
      </c>
      <c r="C126" s="27" t="s">
        <v>85</v>
      </c>
      <c r="D126" s="33">
        <v>0.7</v>
      </c>
      <c r="E126" s="26" t="s">
        <v>96</v>
      </c>
      <c r="F126" s="21"/>
    </row>
    <row r="127" spans="1:6" ht="15.75" thickBot="1" x14ac:dyDescent="0.3">
      <c r="A127" s="31">
        <v>39255</v>
      </c>
      <c r="B127" s="32">
        <v>39317</v>
      </c>
      <c r="C127" s="27" t="s">
        <v>85</v>
      </c>
      <c r="D127" s="33">
        <v>0.5</v>
      </c>
      <c r="E127" s="26"/>
      <c r="F127" s="21"/>
    </row>
    <row r="128" spans="1:6" ht="15.75" thickBot="1" x14ac:dyDescent="0.3">
      <c r="A128" s="31">
        <v>38882</v>
      </c>
      <c r="B128" s="32">
        <v>38960</v>
      </c>
      <c r="C128" s="27" t="s">
        <v>85</v>
      </c>
      <c r="D128" s="33">
        <v>0.25</v>
      </c>
      <c r="E128" s="26" t="s">
        <v>96</v>
      </c>
      <c r="F128" s="21"/>
    </row>
    <row r="129" spans="1:8" ht="15.75" thickBot="1" x14ac:dyDescent="0.3">
      <c r="A129" s="31">
        <v>38534</v>
      </c>
      <c r="B129" s="32">
        <v>38614</v>
      </c>
      <c r="C129" s="27" t="s">
        <v>85</v>
      </c>
      <c r="D129" s="33">
        <v>0.2</v>
      </c>
      <c r="E129" s="26" t="s">
        <v>96</v>
      </c>
      <c r="F129" s="21"/>
    </row>
    <row r="130" spans="1:8" ht="15.75" thickBot="1" x14ac:dyDescent="0.3">
      <c r="A130" s="31">
        <v>38168</v>
      </c>
      <c r="B130" s="32">
        <v>38244</v>
      </c>
      <c r="C130" s="27" t="s">
        <v>85</v>
      </c>
      <c r="D130" s="33">
        <v>0.1</v>
      </c>
      <c r="E130" s="26" t="s">
        <v>96</v>
      </c>
      <c r="F130" s="21"/>
    </row>
    <row r="131" spans="1:8" ht="15.75" thickBot="1" x14ac:dyDescent="0.3">
      <c r="A131" s="31">
        <v>37799</v>
      </c>
      <c r="B131" s="32">
        <v>37876</v>
      </c>
      <c r="C131" s="27" t="s">
        <v>85</v>
      </c>
      <c r="D131" s="33">
        <v>0.1</v>
      </c>
      <c r="E131" s="26"/>
      <c r="F131" s="21"/>
    </row>
    <row r="132" spans="1:8" ht="23.25" thickBot="1" x14ac:dyDescent="0.3">
      <c r="A132" s="31">
        <v>37501</v>
      </c>
      <c r="B132" s="32">
        <v>37511</v>
      </c>
      <c r="C132" s="27" t="s">
        <v>85</v>
      </c>
      <c r="D132" s="26" t="s">
        <v>97</v>
      </c>
      <c r="E132" s="26" t="s">
        <v>98</v>
      </c>
      <c r="F132" s="21"/>
    </row>
    <row r="133" spans="1:8" ht="15.75" thickBot="1" x14ac:dyDescent="0.3">
      <c r="A133" s="31">
        <v>37071</v>
      </c>
      <c r="B133" s="32">
        <v>37137</v>
      </c>
      <c r="C133" s="27" t="s">
        <v>85</v>
      </c>
      <c r="D133" s="33">
        <v>0.1</v>
      </c>
      <c r="E133" s="26"/>
      <c r="F133" s="21"/>
    </row>
    <row r="134" spans="1:8" ht="15.75" thickBot="1" x14ac:dyDescent="0.3">
      <c r="A134" s="31">
        <v>36616</v>
      </c>
      <c r="B134" s="27"/>
      <c r="C134" s="27" t="s">
        <v>89</v>
      </c>
      <c r="D134" s="33">
        <v>0.1</v>
      </c>
      <c r="E134" s="26"/>
      <c r="F134" s="21"/>
    </row>
    <row r="135" spans="1:8" ht="15.75" thickBot="1" x14ac:dyDescent="0.3">
      <c r="A135" s="31">
        <v>36376</v>
      </c>
      <c r="B135" s="27"/>
      <c r="C135" s="27" t="s">
        <v>85</v>
      </c>
      <c r="D135" s="33">
        <v>0.1</v>
      </c>
      <c r="E135" s="26" t="s">
        <v>99</v>
      </c>
      <c r="F135" s="21"/>
    </row>
    <row r="136" spans="1:8" ht="15.75" thickBot="1" x14ac:dyDescent="0.3">
      <c r="A136" s="31">
        <v>36101</v>
      </c>
      <c r="B136" s="27"/>
      <c r="C136" s="27" t="s">
        <v>85</v>
      </c>
      <c r="D136" s="33">
        <v>0.1</v>
      </c>
      <c r="E136" s="26"/>
      <c r="F136" s="21"/>
    </row>
    <row r="137" spans="1:8" ht="15.75" thickBot="1" x14ac:dyDescent="0.3">
      <c r="A137" s="31">
        <v>35682</v>
      </c>
      <c r="B137" s="27"/>
      <c r="C137" s="27" t="s">
        <v>85</v>
      </c>
      <c r="D137" s="33">
        <v>0.15</v>
      </c>
      <c r="E137" s="26" t="s">
        <v>100</v>
      </c>
      <c r="F137" s="21"/>
    </row>
    <row r="139" spans="1:8" ht="15.75" thickBot="1" x14ac:dyDescent="0.3">
      <c r="A139" s="34" t="s">
        <v>101</v>
      </c>
      <c r="B139" s="34"/>
      <c r="C139" s="34"/>
      <c r="D139" s="34"/>
      <c r="E139" s="34"/>
      <c r="F139" s="34"/>
      <c r="G139" s="34"/>
      <c r="H139" s="34"/>
    </row>
    <row r="140" spans="1:8" ht="15.75" thickBot="1" x14ac:dyDescent="0.3">
      <c r="A140" s="35"/>
    </row>
    <row r="141" spans="1:8" ht="23.25" thickBot="1" x14ac:dyDescent="0.3">
      <c r="A141" s="36" t="s">
        <v>102</v>
      </c>
      <c r="B141" s="37"/>
      <c r="C141" s="38" t="s">
        <v>103</v>
      </c>
      <c r="D141" s="38" t="s">
        <v>104</v>
      </c>
      <c r="E141" s="38" t="s">
        <v>105</v>
      </c>
      <c r="F141" s="39" t="s">
        <v>106</v>
      </c>
      <c r="G141" s="36"/>
      <c r="H141" s="36"/>
    </row>
    <row r="142" spans="1:8" ht="15.75" thickBot="1" x14ac:dyDescent="0.3">
      <c r="A142" s="40" t="s">
        <v>107</v>
      </c>
      <c r="B142" s="38" t="s">
        <v>108</v>
      </c>
      <c r="C142" s="41"/>
      <c r="D142" s="42" t="s">
        <v>109</v>
      </c>
      <c r="E142" s="42" t="s">
        <v>109</v>
      </c>
      <c r="F142" s="38" t="s">
        <v>110</v>
      </c>
      <c r="G142" s="38" t="s">
        <v>111</v>
      </c>
      <c r="H142" s="38" t="s">
        <v>112</v>
      </c>
    </row>
    <row r="143" spans="1:8" ht="15.75" thickBot="1" x14ac:dyDescent="0.3">
      <c r="A143" s="43">
        <v>1992</v>
      </c>
      <c r="B143" s="44">
        <v>1993</v>
      </c>
      <c r="C143" s="44" t="s">
        <v>113</v>
      </c>
      <c r="D143" s="45">
        <v>5</v>
      </c>
      <c r="E143" s="45">
        <v>2.2999999999999998</v>
      </c>
      <c r="F143" s="44">
        <v>2290400</v>
      </c>
      <c r="G143" s="45">
        <v>10</v>
      </c>
      <c r="H143" s="45">
        <v>2.2999999999999998</v>
      </c>
    </row>
    <row r="144" spans="1:8" ht="15.75" thickBot="1" x14ac:dyDescent="0.3">
      <c r="A144" s="43">
        <v>1993</v>
      </c>
      <c r="B144" s="44">
        <v>1994</v>
      </c>
      <c r="C144" s="44" t="s">
        <v>113</v>
      </c>
      <c r="D144" s="45">
        <v>5</v>
      </c>
      <c r="E144" s="45">
        <v>3.1</v>
      </c>
      <c r="F144" s="44">
        <v>3150000</v>
      </c>
      <c r="G144" s="45">
        <v>10</v>
      </c>
      <c r="H144" s="45">
        <v>3.1</v>
      </c>
    </row>
    <row r="145" spans="1:8" ht="15.75" thickBot="1" x14ac:dyDescent="0.3">
      <c r="A145" s="43">
        <v>1994</v>
      </c>
      <c r="B145" s="44">
        <v>1995</v>
      </c>
      <c r="C145" s="44" t="s">
        <v>113</v>
      </c>
      <c r="D145" s="45">
        <v>5</v>
      </c>
      <c r="E145" s="45">
        <v>3.1</v>
      </c>
      <c r="F145" s="44">
        <v>3059900</v>
      </c>
      <c r="G145" s="45">
        <v>10</v>
      </c>
      <c r="H145" s="45">
        <v>3.1</v>
      </c>
    </row>
    <row r="146" spans="1:8" ht="15.75" thickBot="1" x14ac:dyDescent="0.3">
      <c r="A146" s="43">
        <v>1995</v>
      </c>
      <c r="B146" s="44">
        <v>1998</v>
      </c>
      <c r="C146" s="44" t="s">
        <v>113</v>
      </c>
      <c r="D146" s="45">
        <v>15</v>
      </c>
      <c r="E146" s="45">
        <v>4.7</v>
      </c>
      <c r="F146" s="44">
        <v>4725000</v>
      </c>
      <c r="G146" s="45">
        <v>10</v>
      </c>
      <c r="H146" s="45">
        <v>4.7</v>
      </c>
    </row>
    <row r="147" spans="1:8" ht="15.75" thickBot="1" x14ac:dyDescent="0.3">
      <c r="A147" s="43">
        <v>1998</v>
      </c>
      <c r="B147" s="44">
        <v>1999</v>
      </c>
      <c r="C147" s="44" t="s">
        <v>113</v>
      </c>
      <c r="D147" s="45">
        <v>15</v>
      </c>
      <c r="E147" s="45">
        <v>0.7</v>
      </c>
      <c r="F147" s="44">
        <v>6739933</v>
      </c>
      <c r="G147" s="45">
        <v>10</v>
      </c>
      <c r="H147" s="45">
        <v>6.7</v>
      </c>
    </row>
    <row r="148" spans="1:8" ht="15.75" thickBot="1" x14ac:dyDescent="0.3">
      <c r="A148" s="43">
        <v>1999</v>
      </c>
      <c r="B148" s="44">
        <v>2000</v>
      </c>
      <c r="C148" s="44" t="s">
        <v>113</v>
      </c>
      <c r="D148" s="45">
        <v>15</v>
      </c>
      <c r="E148" s="45">
        <v>6.7</v>
      </c>
      <c r="F148" s="44">
        <v>6739933</v>
      </c>
      <c r="G148" s="45">
        <v>10</v>
      </c>
      <c r="H148" s="45">
        <v>6.7</v>
      </c>
    </row>
    <row r="149" spans="1:8" ht="15.75" thickBot="1" x14ac:dyDescent="0.3">
      <c r="A149" s="43">
        <v>2000</v>
      </c>
      <c r="B149" s="44">
        <v>2001</v>
      </c>
      <c r="C149" s="44" t="s">
        <v>113</v>
      </c>
      <c r="D149" s="45">
        <v>15</v>
      </c>
      <c r="E149" s="45">
        <v>6.7</v>
      </c>
      <c r="F149" s="44">
        <v>6739933</v>
      </c>
      <c r="G149" s="45">
        <v>10</v>
      </c>
      <c r="H149" s="45">
        <v>6.7</v>
      </c>
    </row>
    <row r="150" spans="1:8" ht="15.75" thickBot="1" x14ac:dyDescent="0.3">
      <c r="A150" s="43">
        <v>2001</v>
      </c>
      <c r="B150" s="44">
        <v>2002</v>
      </c>
      <c r="C150" s="44" t="s">
        <v>113</v>
      </c>
      <c r="D150" s="45">
        <v>15</v>
      </c>
      <c r="E150" s="45">
        <v>6.7</v>
      </c>
      <c r="F150" s="44">
        <v>6739933</v>
      </c>
      <c r="G150" s="45">
        <v>10</v>
      </c>
      <c r="H150" s="45">
        <v>6.7</v>
      </c>
    </row>
    <row r="151" spans="1:8" ht="15.75" thickBot="1" x14ac:dyDescent="0.3">
      <c r="A151" s="43">
        <v>2002</v>
      </c>
      <c r="B151" s="44">
        <v>2003</v>
      </c>
      <c r="C151" s="44" t="s">
        <v>113</v>
      </c>
      <c r="D151" s="45">
        <v>15</v>
      </c>
      <c r="E151" s="45">
        <v>6.7</v>
      </c>
      <c r="F151" s="44">
        <v>6739933</v>
      </c>
      <c r="G151" s="45">
        <v>10</v>
      </c>
      <c r="H151" s="45">
        <v>6.7</v>
      </c>
    </row>
    <row r="152" spans="1:8" ht="15.75" thickBot="1" x14ac:dyDescent="0.3">
      <c r="A152" s="43">
        <v>2003</v>
      </c>
      <c r="B152" s="44">
        <v>2004</v>
      </c>
      <c r="C152" s="44" t="s">
        <v>113</v>
      </c>
      <c r="D152" s="45">
        <v>15</v>
      </c>
      <c r="E152" s="45">
        <v>9</v>
      </c>
      <c r="F152" s="44">
        <v>9000000</v>
      </c>
      <c r="G152" s="45">
        <v>10</v>
      </c>
      <c r="H152" s="45">
        <v>9</v>
      </c>
    </row>
    <row r="153" spans="1:8" ht="15.75" thickBot="1" x14ac:dyDescent="0.3">
      <c r="A153" s="43">
        <v>2004</v>
      </c>
      <c r="B153" s="44">
        <v>2005</v>
      </c>
      <c r="C153" s="44" t="s">
        <v>113</v>
      </c>
      <c r="D153" s="45">
        <v>15</v>
      </c>
      <c r="E153" s="45">
        <v>9</v>
      </c>
      <c r="F153" s="44">
        <v>9000000</v>
      </c>
      <c r="G153" s="45">
        <v>10</v>
      </c>
      <c r="H153" s="45">
        <v>9</v>
      </c>
    </row>
    <row r="154" spans="1:8" ht="15.75" thickBot="1" x14ac:dyDescent="0.3">
      <c r="A154" s="43">
        <v>2005</v>
      </c>
      <c r="B154" s="44">
        <v>2006</v>
      </c>
      <c r="C154" s="44" t="s">
        <v>113</v>
      </c>
      <c r="D154" s="45">
        <v>15</v>
      </c>
      <c r="E154" s="45">
        <v>9</v>
      </c>
      <c r="F154" s="44">
        <v>9000000</v>
      </c>
      <c r="G154" s="45">
        <v>10</v>
      </c>
      <c r="H154" s="45">
        <v>9</v>
      </c>
    </row>
    <row r="155" spans="1:8" ht="15.75" thickBot="1" x14ac:dyDescent="0.3">
      <c r="A155" s="43">
        <v>2006</v>
      </c>
      <c r="B155" s="44">
        <v>2007</v>
      </c>
      <c r="C155" s="44" t="s">
        <v>113</v>
      </c>
      <c r="D155" s="45">
        <v>15</v>
      </c>
      <c r="E155" s="45">
        <v>9</v>
      </c>
      <c r="F155" s="44">
        <v>9000000</v>
      </c>
      <c r="G155" s="45">
        <v>10</v>
      </c>
      <c r="H155" s="45">
        <v>9</v>
      </c>
    </row>
    <row r="156" spans="1:8" ht="15.75" thickBot="1" x14ac:dyDescent="0.3">
      <c r="A156" s="43">
        <v>2007</v>
      </c>
      <c r="B156" s="44">
        <v>2008</v>
      </c>
      <c r="C156" s="44" t="s">
        <v>113</v>
      </c>
      <c r="D156" s="45">
        <v>15</v>
      </c>
      <c r="E156" s="45">
        <v>9</v>
      </c>
      <c r="F156" s="44">
        <v>9000000</v>
      </c>
      <c r="G156" s="45">
        <v>10</v>
      </c>
      <c r="H156" s="45">
        <v>9</v>
      </c>
    </row>
    <row r="157" spans="1:8" ht="15.75" thickBot="1" x14ac:dyDescent="0.3">
      <c r="A157" s="43">
        <v>2008</v>
      </c>
      <c r="B157" s="44">
        <v>2009</v>
      </c>
      <c r="C157" s="44" t="s">
        <v>113</v>
      </c>
      <c r="D157" s="45">
        <v>15</v>
      </c>
      <c r="E157" s="45">
        <v>9</v>
      </c>
      <c r="F157" s="44">
        <v>45000000</v>
      </c>
      <c r="G157" s="45">
        <v>2</v>
      </c>
      <c r="H157" s="45">
        <v>9</v>
      </c>
    </row>
    <row r="158" spans="1:8" ht="15.75" thickBot="1" x14ac:dyDescent="0.3">
      <c r="A158" s="43">
        <v>2009</v>
      </c>
      <c r="B158" s="44">
        <v>2010</v>
      </c>
      <c r="C158" s="44" t="s">
        <v>113</v>
      </c>
      <c r="D158" s="45">
        <v>15</v>
      </c>
      <c r="E158" s="45">
        <v>9.1999999999999993</v>
      </c>
      <c r="F158" s="44">
        <v>45943384</v>
      </c>
      <c r="G158" s="45">
        <v>2</v>
      </c>
      <c r="H158" s="45">
        <v>9.1999999999999993</v>
      </c>
    </row>
    <row r="159" spans="1:8" ht="15.75" thickBot="1" x14ac:dyDescent="0.3">
      <c r="A159" s="43">
        <v>2010</v>
      </c>
      <c r="B159" s="44">
        <v>2011</v>
      </c>
      <c r="C159" s="44" t="s">
        <v>113</v>
      </c>
      <c r="D159" s="45">
        <v>15</v>
      </c>
      <c r="E159" s="45">
        <v>9.3000000000000007</v>
      </c>
      <c r="F159" s="44">
        <v>46374959</v>
      </c>
      <c r="G159" s="45">
        <v>2</v>
      </c>
      <c r="H159" s="45">
        <v>9.3000000000000007</v>
      </c>
    </row>
    <row r="160" spans="1:8" ht="15.75" thickBot="1" x14ac:dyDescent="0.3">
      <c r="A160" s="43">
        <v>2011</v>
      </c>
      <c r="B160" s="44">
        <v>2012</v>
      </c>
      <c r="C160" s="44" t="s">
        <v>113</v>
      </c>
      <c r="D160" s="45">
        <v>15</v>
      </c>
      <c r="E160" s="45">
        <v>9.3000000000000007</v>
      </c>
      <c r="F160" s="44">
        <v>46415609</v>
      </c>
      <c r="G160" s="45">
        <v>2</v>
      </c>
      <c r="H160" s="45">
        <v>9.3000000000000007</v>
      </c>
    </row>
    <row r="161" spans="1:8" ht="15.75" thickBot="1" x14ac:dyDescent="0.3">
      <c r="A161" s="43">
        <v>2012</v>
      </c>
      <c r="B161" s="44">
        <v>2013</v>
      </c>
      <c r="C161" s="44" t="s">
        <v>113</v>
      </c>
      <c r="D161" s="45">
        <v>15</v>
      </c>
      <c r="E161" s="45">
        <v>9.3000000000000007</v>
      </c>
      <c r="F161" s="44">
        <v>46415609</v>
      </c>
      <c r="G161" s="45">
        <v>2</v>
      </c>
      <c r="H161" s="45">
        <v>9.3000000000000007</v>
      </c>
    </row>
    <row r="162" spans="1:8" ht="15.75" thickBot="1" x14ac:dyDescent="0.3">
      <c r="A162" s="43">
        <v>2013</v>
      </c>
      <c r="B162" s="44">
        <v>2014</v>
      </c>
      <c r="C162" s="44" t="s">
        <v>113</v>
      </c>
      <c r="D162" s="45">
        <v>15</v>
      </c>
      <c r="E162" s="45">
        <v>9.3000000000000007</v>
      </c>
      <c r="F162" s="44">
        <v>46683450</v>
      </c>
      <c r="G162" s="45">
        <v>2</v>
      </c>
      <c r="H162" s="45">
        <v>9.3000000000000007</v>
      </c>
    </row>
    <row r="163" spans="1:8" ht="15.75" thickBot="1" x14ac:dyDescent="0.3">
      <c r="A163" s="43">
        <v>2014</v>
      </c>
      <c r="B163" s="44">
        <v>2015</v>
      </c>
      <c r="C163" s="44" t="s">
        <v>113</v>
      </c>
      <c r="D163" s="45">
        <v>15</v>
      </c>
      <c r="E163" s="45">
        <v>9.3000000000000007</v>
      </c>
      <c r="F163" s="44">
        <v>46728000</v>
      </c>
      <c r="G163" s="45">
        <v>2</v>
      </c>
      <c r="H163" s="45">
        <v>9.3000000000000007</v>
      </c>
    </row>
    <row r="164" spans="1:8" ht="15.75" thickBot="1" x14ac:dyDescent="0.3">
      <c r="A164" s="43">
        <v>2015</v>
      </c>
      <c r="B164" s="44">
        <v>2016</v>
      </c>
      <c r="C164" s="44" t="s">
        <v>113</v>
      </c>
      <c r="D164" s="45">
        <v>15</v>
      </c>
      <c r="E164" s="45">
        <v>9.3000000000000007</v>
      </c>
      <c r="F164" s="44">
        <v>46728000</v>
      </c>
      <c r="G164" s="45">
        <v>2</v>
      </c>
      <c r="H164" s="45">
        <v>9.3000000000000007</v>
      </c>
    </row>
    <row r="165" spans="1:8" ht="15.75" thickBot="1" x14ac:dyDescent="0.3">
      <c r="A165" s="43">
        <v>2016</v>
      </c>
      <c r="B165" s="44">
        <v>2017</v>
      </c>
      <c r="C165" s="44" t="s">
        <v>113</v>
      </c>
      <c r="D165" s="45">
        <v>15</v>
      </c>
      <c r="E165" s="45">
        <v>9.3000000000000007</v>
      </c>
      <c r="F165" s="44">
        <v>46728000</v>
      </c>
      <c r="G165" s="45">
        <v>2</v>
      </c>
      <c r="H165" s="45">
        <v>9.3000000000000007</v>
      </c>
    </row>
    <row r="166" spans="1:8" ht="15.75" thickBot="1" x14ac:dyDescent="0.3">
      <c r="A166" s="43">
        <v>2017</v>
      </c>
      <c r="B166" s="44">
        <v>2018</v>
      </c>
      <c r="C166" s="44" t="s">
        <v>113</v>
      </c>
      <c r="D166" s="45">
        <v>15</v>
      </c>
      <c r="E166" s="45">
        <v>9.3000000000000007</v>
      </c>
      <c r="F166" s="44">
        <v>46728000</v>
      </c>
      <c r="G166" s="45">
        <v>2</v>
      </c>
      <c r="H166" s="45">
        <v>9.3000000000000007</v>
      </c>
    </row>
    <row r="167" spans="1:8" ht="15.75" thickBot="1" x14ac:dyDescent="0.3">
      <c r="A167" s="43">
        <v>2018</v>
      </c>
      <c r="B167" s="44">
        <v>2019</v>
      </c>
      <c r="C167" s="44" t="s">
        <v>113</v>
      </c>
      <c r="D167" s="45">
        <v>15</v>
      </c>
      <c r="E167" s="45">
        <v>9.3000000000000007</v>
      </c>
      <c r="F167" s="44">
        <v>46728000</v>
      </c>
      <c r="G167" s="45">
        <v>2</v>
      </c>
      <c r="H167" s="45">
        <v>9.3000000000000007</v>
      </c>
    </row>
  </sheetData>
  <mergeCells count="6">
    <mergeCell ref="A100:H100"/>
    <mergeCell ref="A105:F105"/>
    <mergeCell ref="A112:F112"/>
    <mergeCell ref="A139:H139"/>
    <mergeCell ref="A141:B141"/>
    <mergeCell ref="F141:H141"/>
  </mergeCells>
  <dataValidations count="1">
    <dataValidation type="list" allowBlank="1" showInputMessage="1" showErrorMessage="1" sqref="AC36:AC37">
      <formula1>$Y$2:$Y$29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Ratnamani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Dhiraj</dc:creator>
  <cp:lastModifiedBy>Dhiraj</cp:lastModifiedBy>
  <dcterms:created xsi:type="dcterms:W3CDTF">2020-07-14T10:44:00Z</dcterms:created>
  <dcterms:modified xsi:type="dcterms:W3CDTF">2020-07-14T10:51:13Z</dcterms:modified>
</cp:coreProperties>
</file>