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39044B42-28BF-4AC8-B6F0-F72B0E6EBB14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PracticalThought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C8" i="1" l="1"/>
  <c r="C4" i="1" s="1"/>
  <c r="B6" i="1" l="1"/>
  <c r="B11" i="1"/>
  <c r="B12" i="1" s="1"/>
  <c r="B13" i="1" s="1"/>
  <c r="B14" i="1" s="1"/>
  <c r="B15" i="1" s="1"/>
  <c r="B16" i="1" s="1"/>
  <c r="B17" i="1" s="1"/>
  <c r="B18" i="1" s="1"/>
  <c r="B19" i="1" s="1"/>
  <c r="A10" i="1"/>
  <c r="A6" i="1"/>
  <c r="A5" i="1"/>
  <c r="L9" i="1"/>
  <c r="L10" i="1" s="1"/>
  <c r="K9" i="1"/>
  <c r="J9" i="1"/>
  <c r="J10" i="1" s="1"/>
  <c r="I9" i="1"/>
  <c r="H9" i="1"/>
  <c r="H16" i="1" s="1"/>
  <c r="G9" i="1"/>
  <c r="F9" i="1"/>
  <c r="F10" i="1" s="1"/>
  <c r="E9" i="1"/>
  <c r="D9" i="1"/>
  <c r="D10" i="1" s="1"/>
  <c r="C9" i="1"/>
  <c r="A4" i="1"/>
  <c r="C11" i="1" l="1"/>
  <c r="G11" i="1"/>
  <c r="K11" i="1"/>
  <c r="E12" i="1"/>
  <c r="I12" i="1"/>
  <c r="F17" i="1"/>
  <c r="J15" i="1"/>
  <c r="C14" i="1"/>
  <c r="K18" i="1"/>
  <c r="G12" i="1"/>
  <c r="I10" i="1"/>
  <c r="E10" i="1"/>
  <c r="G18" i="1"/>
  <c r="K16" i="1"/>
  <c r="F15" i="1"/>
  <c r="J13" i="1"/>
  <c r="C12" i="1"/>
  <c r="J19" i="1"/>
  <c r="C18" i="1"/>
  <c r="G16" i="1"/>
  <c r="K14" i="1"/>
  <c r="F13" i="1"/>
  <c r="J11" i="1"/>
  <c r="C10" i="1"/>
  <c r="F19" i="1"/>
  <c r="J17" i="1"/>
  <c r="C16" i="1"/>
  <c r="G14" i="1"/>
  <c r="K12" i="1"/>
  <c r="F11" i="1"/>
  <c r="H14" i="1"/>
  <c r="E15" i="1"/>
  <c r="L18" i="1"/>
  <c r="H18" i="1"/>
  <c r="D18" i="1"/>
  <c r="L16" i="1"/>
  <c r="L14" i="1"/>
  <c r="D14" i="1"/>
  <c r="L12" i="1"/>
  <c r="H12" i="1"/>
  <c r="D12" i="1"/>
  <c r="H10" i="1"/>
  <c r="I19" i="1"/>
  <c r="E17" i="1"/>
  <c r="I15" i="1"/>
  <c r="I11" i="1"/>
  <c r="K10" i="1"/>
  <c r="G10" i="1"/>
  <c r="L19" i="1"/>
  <c r="H19" i="1"/>
  <c r="D19" i="1"/>
  <c r="J18" i="1"/>
  <c r="F18" i="1"/>
  <c r="L17" i="1"/>
  <c r="H17" i="1"/>
  <c r="D17" i="1"/>
  <c r="J16" i="1"/>
  <c r="F16" i="1"/>
  <c r="L15" i="1"/>
  <c r="H15" i="1"/>
  <c r="D15" i="1"/>
  <c r="J14" i="1"/>
  <c r="F14" i="1"/>
  <c r="L13" i="1"/>
  <c r="H13" i="1"/>
  <c r="D13" i="1"/>
  <c r="J12" i="1"/>
  <c r="F12" i="1"/>
  <c r="L11" i="1"/>
  <c r="H11" i="1"/>
  <c r="D11" i="1"/>
  <c r="D16" i="1"/>
  <c r="E19" i="1"/>
  <c r="I17" i="1"/>
  <c r="I13" i="1"/>
  <c r="E13" i="1"/>
  <c r="E11" i="1"/>
  <c r="K19" i="1"/>
  <c r="G19" i="1"/>
  <c r="C19" i="1"/>
  <c r="I18" i="1"/>
  <c r="E18" i="1"/>
  <c r="K17" i="1"/>
  <c r="G17" i="1"/>
  <c r="C17" i="1"/>
  <c r="I16" i="1"/>
  <c r="E16" i="1"/>
  <c r="K15" i="1"/>
  <c r="G15" i="1"/>
  <c r="C15" i="1"/>
  <c r="I14" i="1"/>
  <c r="E14" i="1"/>
  <c r="K13" i="1"/>
  <c r="G13" i="1"/>
  <c r="C13" i="1"/>
  <c r="I7" i="1" l="1"/>
  <c r="I5" i="1"/>
  <c r="I6" i="1"/>
  <c r="K5" i="1" l="1"/>
</calcChain>
</file>

<file path=xl/sharedStrings.xml><?xml version="1.0" encoding="utf-8"?>
<sst xmlns="http://schemas.openxmlformats.org/spreadsheetml/2006/main" count="20" uniqueCount="18">
  <si>
    <t>Valuation Metric</t>
  </si>
  <si>
    <t>Price to Earnings (P/E)</t>
  </si>
  <si>
    <t>Price to Book Value (P/B)</t>
  </si>
  <si>
    <t>Price to Sales (P/S)</t>
  </si>
  <si>
    <t>Price to Cash Flow (P/C)</t>
  </si>
  <si>
    <t>Country</t>
  </si>
  <si>
    <t>Industry</t>
  </si>
  <si>
    <t>Date</t>
  </si>
  <si>
    <t>India</t>
  </si>
  <si>
    <t>Inputs</t>
  </si>
  <si>
    <t>Scenario Analysis</t>
  </si>
  <si>
    <t>Expected Returns</t>
  </si>
  <si>
    <t>Probability</t>
  </si>
  <si>
    <t>Growth</t>
  </si>
  <si>
    <r>
      <t>"</t>
    </r>
    <r>
      <rPr>
        <b/>
        <sz val="10"/>
        <color theme="4" tint="-0.249977111117893"/>
        <rFont val="Calibri"/>
        <family val="2"/>
        <scheme val="minor"/>
      </rPr>
      <t>Practical Thought</t>
    </r>
    <r>
      <rPr>
        <sz val="10"/>
        <color theme="4" tint="-0.249977111117893"/>
        <rFont val="Calibri"/>
        <family val="2"/>
        <scheme val="minor"/>
      </rPr>
      <t xml:space="preserve">" is a simple </t>
    </r>
    <r>
      <rPr>
        <b/>
        <sz val="10"/>
        <color theme="4" tint="-0.249977111117893"/>
        <rFont val="Calibri"/>
        <family val="2"/>
        <scheme val="minor"/>
      </rPr>
      <t>Multiples Valuation</t>
    </r>
    <r>
      <rPr>
        <sz val="10"/>
        <color theme="4" tint="-0.249977111117893"/>
        <rFont val="Calibri"/>
        <family val="2"/>
        <scheme val="minor"/>
      </rPr>
      <t xml:space="preserve"> model built and improvised by </t>
    </r>
    <r>
      <rPr>
        <b/>
        <sz val="10"/>
        <color theme="4" tint="-0.249977111117893"/>
        <rFont val="Calibri"/>
        <family val="2"/>
        <scheme val="minor"/>
      </rPr>
      <t>Dinesh Sairam</t>
    </r>
    <r>
      <rPr>
        <sz val="10"/>
        <color theme="4" tint="-0.249977111117893"/>
        <rFont val="Calibri"/>
        <family val="2"/>
        <scheme val="minor"/>
      </rPr>
      <t xml:space="preserve">, inspired by </t>
    </r>
    <r>
      <rPr>
        <b/>
        <sz val="10"/>
        <color theme="4" tint="-0.249977111117893"/>
        <rFont val="Calibri"/>
        <family val="2"/>
        <scheme val="minor"/>
      </rPr>
      <t>Charlie Munger</t>
    </r>
    <r>
      <rPr>
        <sz val="10"/>
        <color theme="4" tint="-0.249977111117893"/>
        <rFont val="Calibri"/>
        <family val="2"/>
        <scheme val="minor"/>
      </rPr>
      <t xml:space="preserve"> </t>
    </r>
    <r>
      <rPr>
        <b/>
        <sz val="10"/>
        <color theme="4" tint="-0.249977111117893"/>
        <rFont val="Calibri"/>
        <family val="2"/>
        <scheme val="minor"/>
      </rPr>
      <t>(Vice Chairman, Berkshire Hathaway Inc.,)</t>
    </r>
    <r>
      <rPr>
        <sz val="10"/>
        <color theme="4" tint="-0.249977111117893"/>
        <rFont val="Calibri"/>
        <family val="2"/>
        <scheme val="minor"/>
      </rPr>
      <t xml:space="preserve">. For more Valuation-related content, visit </t>
    </r>
    <r>
      <rPr>
        <b/>
        <sz val="10"/>
        <color theme="4" tint="-0.249977111117893"/>
        <rFont val="Calibri"/>
        <family val="2"/>
        <scheme val="minor"/>
      </rPr>
      <t>www.valuationinmotion.blogspot.in</t>
    </r>
    <r>
      <rPr>
        <sz val="10"/>
        <color theme="4" tint="-0.249977111117893"/>
        <rFont val="Calibri"/>
        <family val="2"/>
        <scheme val="minor"/>
      </rPr>
      <t xml:space="preserve"> or write to </t>
    </r>
    <r>
      <rPr>
        <b/>
        <sz val="10"/>
        <color theme="4" tint="-0.249977111117893"/>
        <rFont val="Calibri"/>
        <family val="2"/>
        <scheme val="minor"/>
      </rPr>
      <t>dineshssairam@gmail.com</t>
    </r>
    <r>
      <rPr>
        <sz val="10"/>
        <color theme="4" tint="-0.249977111117893"/>
        <rFont val="Calibri"/>
        <family val="2"/>
        <scheme val="minor"/>
      </rPr>
      <t xml:space="preserve"> for queries.</t>
    </r>
  </si>
  <si>
    <t>Investment Horizon</t>
  </si>
  <si>
    <t>DHFL</t>
  </si>
  <si>
    <t>BFSI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</si>
</sst>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 wrapText="1"/>
    </xf>
    <xf numFmtId="10" fontId="0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0" fillId="2" borderId="1" xfId="1" applyNumberFormat="1" applyFont="1" applyFill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"/>
  <sheetViews>
    <sheetView tabSelected="1" zoomScaleNormal="100" workbookViewId="0">
      <selection sqref="A1:L19"/>
    </sheetView>
  </sheetViews>
  <sheetFormatPr defaultColWidth="22.85546875" defaultRowHeight="15" x14ac:dyDescent="0.25"/>
  <cols>
    <col min="1" max="1" width="35.140625" style="4" bestFit="1" customWidth="1"/>
    <col min="2" max="2" width="20.7109375" style="4" bestFit="1" customWidth="1"/>
    <col min="3" max="3" width="8.28515625" style="4" bestFit="1" customWidth="1"/>
    <col min="4" max="6" width="4.5703125" style="4" bestFit="1" customWidth="1"/>
    <col min="7" max="7" width="8" style="4" bestFit="1" customWidth="1"/>
    <col min="8" max="11" width="4.5703125" style="4" bestFit="1" customWidth="1"/>
    <col min="12" max="12" width="10.42578125" style="4" bestFit="1" customWidth="1"/>
    <col min="13" max="25" width="22.85546875" style="4"/>
    <col min="26" max="26" width="23.5703125" style="4" bestFit="1" customWidth="1"/>
    <col min="27" max="16384" width="22.85546875" style="4"/>
  </cols>
  <sheetData>
    <row r="1" spans="1:26" ht="23.25" customHeight="1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26" x14ac:dyDescent="0.25">
      <c r="A2" s="12" t="s">
        <v>9</v>
      </c>
      <c r="B2" s="12"/>
      <c r="C2" s="8" t="s">
        <v>6</v>
      </c>
      <c r="D2" s="20" t="s">
        <v>17</v>
      </c>
      <c r="E2" s="20"/>
      <c r="F2" s="20"/>
      <c r="G2" s="8" t="s">
        <v>5</v>
      </c>
      <c r="H2" s="20" t="s">
        <v>8</v>
      </c>
      <c r="I2" s="20"/>
      <c r="J2" s="12" t="s">
        <v>7</v>
      </c>
      <c r="K2" s="12"/>
      <c r="L2" s="10">
        <v>43434</v>
      </c>
    </row>
    <row r="3" spans="1:26" x14ac:dyDescent="0.25">
      <c r="A3" s="8" t="s">
        <v>0</v>
      </c>
      <c r="B3" s="1" t="s">
        <v>1</v>
      </c>
      <c r="C3" s="15" t="s">
        <v>10</v>
      </c>
      <c r="D3" s="15"/>
      <c r="E3" s="15"/>
      <c r="F3" s="15"/>
      <c r="G3" s="15"/>
      <c r="H3" s="15"/>
      <c r="I3" s="15"/>
      <c r="J3" s="15"/>
      <c r="K3" s="15"/>
      <c r="L3" s="15"/>
      <c r="Z3" s="5" t="s">
        <v>1</v>
      </c>
    </row>
    <row r="4" spans="1:26" ht="15" customHeight="1" x14ac:dyDescent="0.25">
      <c r="A4" s="8" t="str">
        <f>IF(B3=Z3,"Earnings per Share (EPS)",IF(B3=Z4,"Book Value per Share (BVPS)",IF(B3=Z5,"Revenue per Share (RPS)",IF(B3=Z6,"Cash Flow per Share (CFPS)","Select a Valuation Metric"))))</f>
        <v>Earnings per Share (EPS)</v>
      </c>
      <c r="B4" s="3">
        <v>46.02</v>
      </c>
      <c r="C4" s="15" t="str">
        <f>C8</f>
        <v>Terminal P/E</v>
      </c>
      <c r="D4" s="15"/>
      <c r="E4" s="15" t="s">
        <v>13</v>
      </c>
      <c r="F4" s="15"/>
      <c r="G4" s="15" t="s">
        <v>12</v>
      </c>
      <c r="H4" s="15"/>
      <c r="I4" s="12" t="s">
        <v>11</v>
      </c>
      <c r="J4" s="12"/>
      <c r="K4" s="12"/>
      <c r="L4" s="12"/>
      <c r="M4" s="5"/>
      <c r="Z4" s="5" t="s">
        <v>2</v>
      </c>
    </row>
    <row r="5" spans="1:26" x14ac:dyDescent="0.25">
      <c r="A5" s="8" t="str">
        <f>IF(B3="","Select a Valuation Metric","Current Price")</f>
        <v>Current Price</v>
      </c>
      <c r="B5" s="3">
        <v>199.95</v>
      </c>
      <c r="C5" s="16">
        <v>15</v>
      </c>
      <c r="D5" s="16"/>
      <c r="E5" s="17">
        <v>0.2</v>
      </c>
      <c r="F5" s="17"/>
      <c r="G5" s="17">
        <v>0.15</v>
      </c>
      <c r="H5" s="17"/>
      <c r="I5" s="14">
        <f>IFERROR(VLOOKUP(E5,$B$10:$L$19,MATCH(C5,$C$9:$L$9,0),0)*G5,"")</f>
        <v>4.5647825648887787E-2</v>
      </c>
      <c r="J5" s="14"/>
      <c r="K5" s="13">
        <f>IFERROR(I5+I6+I7,"")</f>
        <v>0.16534681506916282</v>
      </c>
      <c r="L5" s="13"/>
      <c r="Z5" s="5" t="s">
        <v>3</v>
      </c>
    </row>
    <row r="6" spans="1:26" x14ac:dyDescent="0.25">
      <c r="A6" s="8" t="str">
        <f>IF(B3="","Select a Valuation Metric","Current "&amp;MID(RIGHT(B3,4),1,3))</f>
        <v>Current P/E</v>
      </c>
      <c r="B6" s="3">
        <f>IF(B3="","",B5/B4)</f>
        <v>4.344850065189048</v>
      </c>
      <c r="C6" s="16">
        <v>10</v>
      </c>
      <c r="D6" s="16"/>
      <c r="E6" s="17">
        <v>0.15000000000000002</v>
      </c>
      <c r="F6" s="17"/>
      <c r="G6" s="17">
        <v>0.75</v>
      </c>
      <c r="H6" s="17"/>
      <c r="I6" s="14">
        <f>IFERROR(VLOOKUP(E6,$B$10:$L$19,MATCH(C6,$C$9:$L$9,0),0)*G6,"")</f>
        <v>0.12469898942027505</v>
      </c>
      <c r="J6" s="14"/>
      <c r="K6" s="13"/>
      <c r="L6" s="13"/>
      <c r="Z6" s="5" t="s">
        <v>4</v>
      </c>
    </row>
    <row r="7" spans="1:26" x14ac:dyDescent="0.25">
      <c r="A7" s="8" t="s">
        <v>15</v>
      </c>
      <c r="B7" s="3">
        <v>10</v>
      </c>
      <c r="C7" s="16">
        <v>5</v>
      </c>
      <c r="D7" s="16"/>
      <c r="E7" s="17">
        <v>-0.05</v>
      </c>
      <c r="F7" s="17"/>
      <c r="G7" s="14">
        <f>IF(OR(1-G5-G6&gt;0,1-G5-G6=0),1-G5-G6,"")</f>
        <v>9.9999999999999978E-2</v>
      </c>
      <c r="H7" s="14"/>
      <c r="I7" s="14">
        <f>IFERROR(VLOOKUP(E7,$B$10:$L$19,MATCH(C7,$C$9:$L$9,0),0)*G7,"")</f>
        <v>-4.9999999999999992E-3</v>
      </c>
      <c r="J7" s="14"/>
      <c r="K7" s="13"/>
      <c r="L7" s="13"/>
    </row>
    <row r="8" spans="1:26" x14ac:dyDescent="0.25">
      <c r="A8" s="12" t="s">
        <v>11</v>
      </c>
      <c r="B8" s="12"/>
      <c r="C8" s="12" t="str">
        <f>IF(B3="","Select a Valuation Metric","Terminal "&amp;MID(RIGHT(B3,4),1,3))</f>
        <v>Terminal P/E</v>
      </c>
      <c r="D8" s="12"/>
      <c r="E8" s="12"/>
      <c r="F8" s="12"/>
      <c r="G8" s="12"/>
      <c r="H8" s="12"/>
      <c r="I8" s="12"/>
      <c r="J8" s="12"/>
      <c r="K8" s="12"/>
      <c r="L8" s="12"/>
    </row>
    <row r="9" spans="1:26" x14ac:dyDescent="0.25">
      <c r="A9" s="12"/>
      <c r="B9" s="12"/>
      <c r="C9" s="2">
        <f>IF(AND($B$3=$Z$3,$Z$6),5,1)</f>
        <v>5</v>
      </c>
      <c r="D9" s="2">
        <f>IF(AND($B$3=$Z$3,$Z$6),10,2)</f>
        <v>10</v>
      </c>
      <c r="E9" s="2">
        <f>IF(AND($B$3=$Z$3,$Z$6),15,3)</f>
        <v>15</v>
      </c>
      <c r="F9" s="2">
        <f>IF(AND($B$3=$Z$3,$Z$6),20,4)</f>
        <v>20</v>
      </c>
      <c r="G9" s="2">
        <f>IF(AND($B$3=$Z$3,$Z$6),25,5)</f>
        <v>25</v>
      </c>
      <c r="H9" s="2">
        <f>IF(AND($B$3=$Z$3,$Z$6),30,6)</f>
        <v>30</v>
      </c>
      <c r="I9" s="2">
        <f>IF(AND($B$3=$Z$3,$Z$6),35,7)</f>
        <v>35</v>
      </c>
      <c r="J9" s="2">
        <f>IF(AND($B$3=$Z$3,$Z$6),40,8)</f>
        <v>40</v>
      </c>
      <c r="K9" s="2">
        <f>IF(AND($B$3=$Z$3,$Z$6),45,9)</f>
        <v>45</v>
      </c>
      <c r="L9" s="2">
        <f>IF(AND($B$3=$Z$3,$Z$6),50,10)</f>
        <v>50</v>
      </c>
      <c r="M9" s="5"/>
    </row>
    <row r="10" spans="1:26" x14ac:dyDescent="0.25">
      <c r="A10" s="18" t="str">
        <f>IF(B3=Z3,"Earnings Growth Rate",IF(B3=Z4,"Net Worth Growth Rate",IF(B3=Z5,"Sales Growth Rate",IF(B3=Z6,"Operating Cash Flow Growth Rate",""))))</f>
        <v>Earnings Growth Rate</v>
      </c>
      <c r="B10" s="9">
        <v>-0.1</v>
      </c>
      <c r="C10" s="6">
        <f>IFERROR(RATE($B$7,0,-$B$5,FV($B10,$B$7,0,-$B$4)*C$9,1,0.5),"")</f>
        <v>-8.727061973573251E-2</v>
      </c>
      <c r="D10" s="6">
        <f t="shared" ref="D10:L19" si="0">IFERROR(RATE($B$7,0,-$B$5,FV($B10,$B$7,0,-$B$4)*D$9,1,0.5),"")</f>
        <v>-2.1760871755560966E-2</v>
      </c>
      <c r="E10" s="6">
        <f t="shared" si="0"/>
        <v>1.8718412934665044E-2</v>
      </c>
      <c r="F10" s="6">
        <f t="shared" si="0"/>
        <v>4.8450737667027441E-2</v>
      </c>
      <c r="G10" s="6">
        <f t="shared" si="0"/>
        <v>7.2109219976077915E-2</v>
      </c>
      <c r="H10" s="6">
        <f t="shared" si="0"/>
        <v>9.1835360780532518E-2</v>
      </c>
      <c r="I10" s="6">
        <f t="shared" si="0"/>
        <v>0.10879646955211517</v>
      </c>
      <c r="J10" s="6">
        <f t="shared" si="0"/>
        <v>0.12370167740812112</v>
      </c>
      <c r="K10" s="6">
        <f t="shared" si="0"/>
        <v>0.13701522849129483</v>
      </c>
      <c r="L10" s="6">
        <f t="shared" si="0"/>
        <v>0.14905821091228319</v>
      </c>
    </row>
    <row r="11" spans="1:26" x14ac:dyDescent="0.25">
      <c r="A11" s="18"/>
      <c r="B11" s="7">
        <f>B10+5%</f>
        <v>-0.05</v>
      </c>
      <c r="C11" s="6">
        <f t="shared" ref="C11:C19" si="1">IFERROR(RATE($B$7,0,-$B$5,FV($B11,$B$7,0,-$B$4)*C$9,1,0.5),"")</f>
        <v>-3.6563431943269387E-2</v>
      </c>
      <c r="D11" s="6">
        <f t="shared" si="0"/>
        <v>3.258574648024877E-2</v>
      </c>
      <c r="E11" s="6">
        <f t="shared" si="0"/>
        <v>7.5313880322652932E-2</v>
      </c>
      <c r="F11" s="6">
        <f t="shared" si="0"/>
        <v>0.10669800087076421</v>
      </c>
      <c r="G11" s="6">
        <f t="shared" si="0"/>
        <v>0.13167084330314072</v>
      </c>
      <c r="H11" s="6">
        <f t="shared" si="0"/>
        <v>0.15249288082759715</v>
      </c>
      <c r="I11" s="6">
        <f t="shared" si="0"/>
        <v>0.17039627341635263</v>
      </c>
      <c r="J11" s="6">
        <f t="shared" si="0"/>
        <v>0.18612954837525472</v>
      </c>
      <c r="K11" s="6">
        <f t="shared" si="0"/>
        <v>0.20018274118525678</v>
      </c>
      <c r="L11" s="6">
        <f t="shared" si="0"/>
        <v>0.21289477817837402</v>
      </c>
    </row>
    <row r="12" spans="1:26" x14ac:dyDescent="0.25">
      <c r="A12" s="18"/>
      <c r="B12" s="7">
        <f t="shared" ref="B12:B19" si="2">B11+5%</f>
        <v>0</v>
      </c>
      <c r="C12" s="6">
        <f t="shared" si="1"/>
        <v>1.4143755849444434E-2</v>
      </c>
      <c r="D12" s="6">
        <f t="shared" si="0"/>
        <v>8.6932364716478056E-2</v>
      </c>
      <c r="E12" s="6">
        <f t="shared" si="0"/>
        <v>0.13190934770505858</v>
      </c>
      <c r="F12" s="6">
        <f t="shared" si="0"/>
        <v>0.16494526407505378</v>
      </c>
      <c r="G12" s="6">
        <f t="shared" si="0"/>
        <v>0.19123246663489141</v>
      </c>
      <c r="H12" s="6">
        <f t="shared" si="0"/>
        <v>0.2131504008670477</v>
      </c>
      <c r="I12" s="6">
        <f t="shared" si="0"/>
        <v>0.2319960772858192</v>
      </c>
      <c r="J12" s="6">
        <f t="shared" si="0"/>
        <v>0.2485574193428291</v>
      </c>
      <c r="K12" s="6">
        <f t="shared" si="0"/>
        <v>0.26335025387925737</v>
      </c>
      <c r="L12" s="6">
        <f t="shared" si="0"/>
        <v>0.27673134545092359</v>
      </c>
    </row>
    <row r="13" spans="1:26" x14ac:dyDescent="0.25">
      <c r="A13" s="18"/>
      <c r="B13" s="7">
        <f t="shared" si="2"/>
        <v>0.05</v>
      </c>
      <c r="C13" s="6">
        <f t="shared" si="1"/>
        <v>6.4850943641645245E-2</v>
      </c>
      <c r="D13" s="6">
        <f t="shared" si="0"/>
        <v>0.14127898295184543</v>
      </c>
      <c r="E13" s="6">
        <f t="shared" si="0"/>
        <v>0.1885048150903221</v>
      </c>
      <c r="F13" s="6">
        <f t="shared" si="0"/>
        <v>0.22319252727819844</v>
      </c>
      <c r="G13" s="6">
        <f t="shared" si="0"/>
        <v>0.25079408996696062</v>
      </c>
      <c r="H13" s="6">
        <f t="shared" si="0"/>
        <v>0.27380792091040623</v>
      </c>
      <c r="I13" s="6">
        <f t="shared" si="0"/>
        <v>0.29359588114412388</v>
      </c>
      <c r="J13" s="6">
        <f t="shared" si="0"/>
        <v>0.31098529030947403</v>
      </c>
      <c r="K13" s="6">
        <f t="shared" si="0"/>
        <v>0.32651776657397985</v>
      </c>
      <c r="L13" s="6">
        <f t="shared" si="0"/>
        <v>0.34056791272353842</v>
      </c>
    </row>
    <row r="14" spans="1:26" x14ac:dyDescent="0.25">
      <c r="A14" s="18"/>
      <c r="B14" s="7">
        <f t="shared" si="2"/>
        <v>0.1</v>
      </c>
      <c r="C14" s="6">
        <f t="shared" si="1"/>
        <v>0.11555813143410706</v>
      </c>
      <c r="D14" s="6">
        <f t="shared" si="0"/>
        <v>0.19562560118765057</v>
      </c>
      <c r="E14" s="6">
        <f t="shared" si="0"/>
        <v>0.24510028247637619</v>
      </c>
      <c r="F14" s="6">
        <f t="shared" si="0"/>
        <v>0.28143979048192364</v>
      </c>
      <c r="G14" s="6">
        <f t="shared" si="0"/>
        <v>0.31035571329837347</v>
      </c>
      <c r="H14" s="6">
        <f t="shared" si="0"/>
        <v>0.33446544095396519</v>
      </c>
      <c r="I14" s="6">
        <f t="shared" si="0"/>
        <v>0.35519568500813425</v>
      </c>
      <c r="J14" s="6">
        <f t="shared" si="0"/>
        <v>0.37341316127659202</v>
      </c>
      <c r="K14" s="6">
        <f t="shared" si="0"/>
        <v>0.38968527926713814</v>
      </c>
      <c r="L14" s="6">
        <f t="shared" si="0"/>
        <v>0.40440447999637807</v>
      </c>
    </row>
    <row r="15" spans="1:26" x14ac:dyDescent="0.25">
      <c r="A15" s="18"/>
      <c r="B15" s="7">
        <f t="shared" si="2"/>
        <v>0.15000000000000002</v>
      </c>
      <c r="C15" s="6">
        <f t="shared" si="1"/>
        <v>0.16626531922703339</v>
      </c>
      <c r="D15" s="6">
        <f t="shared" si="0"/>
        <v>0.24997221942382764</v>
      </c>
      <c r="E15" s="6">
        <f t="shared" si="0"/>
        <v>0.30169574986081715</v>
      </c>
      <c r="F15" s="6">
        <f t="shared" si="0"/>
        <v>0.33968705368573093</v>
      </c>
      <c r="G15" s="6">
        <f t="shared" si="0"/>
        <v>0.36991733663011761</v>
      </c>
      <c r="H15" s="6">
        <f t="shared" si="0"/>
        <v>0.39512296099925609</v>
      </c>
      <c r="I15" s="6">
        <f t="shared" si="0"/>
        <v>0.41679548887216039</v>
      </c>
      <c r="J15" s="6">
        <f t="shared" si="0"/>
        <v>0.43584103224370968</v>
      </c>
      <c r="K15" s="6">
        <f t="shared" si="0"/>
        <v>0.45285279196109862</v>
      </c>
      <c r="L15" s="6">
        <f t="shared" si="0"/>
        <v>0.46824104726857491</v>
      </c>
    </row>
    <row r="16" spans="1:26" x14ac:dyDescent="0.25">
      <c r="A16" s="18"/>
      <c r="B16" s="7">
        <f t="shared" si="2"/>
        <v>0.2</v>
      </c>
      <c r="C16" s="6">
        <f t="shared" si="1"/>
        <v>0.21697250701902332</v>
      </c>
      <c r="D16" s="6">
        <f t="shared" si="0"/>
        <v>0.30431883765925194</v>
      </c>
      <c r="E16" s="6">
        <f t="shared" si="0"/>
        <v>0.35829121724607244</v>
      </c>
      <c r="F16" s="6">
        <f t="shared" si="0"/>
        <v>0.39793431689065206</v>
      </c>
      <c r="G16" s="6">
        <f t="shared" si="0"/>
        <v>0.42947895996186275</v>
      </c>
      <c r="H16" s="6">
        <f t="shared" si="0"/>
        <v>0.45578048104151719</v>
      </c>
      <c r="I16" s="6">
        <f t="shared" si="0"/>
        <v>0.47839529273614168</v>
      </c>
      <c r="J16" s="6">
        <f t="shared" si="0"/>
        <v>0.49826890321082745</v>
      </c>
      <c r="K16" s="6">
        <f t="shared" si="0"/>
        <v>0.51602030465505955</v>
      </c>
      <c r="L16" s="6">
        <f t="shared" si="0"/>
        <v>0.53207761454107094</v>
      </c>
    </row>
    <row r="17" spans="1:12" x14ac:dyDescent="0.25">
      <c r="A17" s="18"/>
      <c r="B17" s="7">
        <f t="shared" si="2"/>
        <v>0.25</v>
      </c>
      <c r="C17" s="6">
        <f t="shared" si="1"/>
        <v>0.26767969481150189</v>
      </c>
      <c r="D17" s="6">
        <f t="shared" si="0"/>
        <v>0.35866545589505616</v>
      </c>
      <c r="E17" s="6">
        <f t="shared" si="0"/>
        <v>0.41488668463136208</v>
      </c>
      <c r="F17" s="6">
        <f t="shared" si="0"/>
        <v>0.4561815800940402</v>
      </c>
      <c r="G17" s="6">
        <f t="shared" si="0"/>
        <v>0.48904058329426714</v>
      </c>
      <c r="H17" s="6">
        <f t="shared" si="0"/>
        <v>0.51643800108380944</v>
      </c>
      <c r="I17" s="6">
        <f t="shared" si="0"/>
        <v>0.53999509659956446</v>
      </c>
      <c r="J17" s="6">
        <f t="shared" si="0"/>
        <v>0.56069677417794495</v>
      </c>
      <c r="K17" s="6">
        <f t="shared" si="0"/>
        <v>0.57918781734895219</v>
      </c>
      <c r="L17" s="6">
        <f t="shared" si="0"/>
        <v>0.59591418181364986</v>
      </c>
    </row>
    <row r="18" spans="1:12" x14ac:dyDescent="0.25">
      <c r="A18" s="18"/>
      <c r="B18" s="7">
        <f t="shared" si="2"/>
        <v>0.3</v>
      </c>
      <c r="C18" s="6">
        <f t="shared" si="1"/>
        <v>0.31838688260683062</v>
      </c>
      <c r="D18" s="6">
        <f t="shared" si="0"/>
        <v>0.41301207413091551</v>
      </c>
      <c r="E18" s="6">
        <f t="shared" si="0"/>
        <v>0.47148215201658056</v>
      </c>
      <c r="F18" s="6">
        <f t="shared" si="0"/>
        <v>0.51442884329681715</v>
      </c>
      <c r="G18" s="6">
        <f t="shared" si="0"/>
        <v>0.54860220662535053</v>
      </c>
      <c r="H18" s="6">
        <f t="shared" si="0"/>
        <v>0.57709552112712337</v>
      </c>
      <c r="I18" s="6">
        <f t="shared" si="0"/>
        <v>0.6015949004641532</v>
      </c>
      <c r="J18" s="6">
        <f t="shared" si="0"/>
        <v>0.62312464514506727</v>
      </c>
      <c r="K18" s="6">
        <f t="shared" si="0"/>
        <v>0.64235533004298118</v>
      </c>
      <c r="L18" s="6">
        <f t="shared" si="0"/>
        <v>0.65975074908619613</v>
      </c>
    </row>
    <row r="19" spans="1:12" x14ac:dyDescent="0.25">
      <c r="A19" s="18"/>
      <c r="B19" s="7">
        <f t="shared" si="2"/>
        <v>0.35</v>
      </c>
      <c r="C19" s="6">
        <f t="shared" si="1"/>
        <v>0.36909407039640157</v>
      </c>
      <c r="D19" s="6">
        <f t="shared" si="0"/>
        <v>0.46735869236668265</v>
      </c>
      <c r="E19" s="6">
        <f t="shared" si="0"/>
        <v>0.52807761940182329</v>
      </c>
      <c r="F19" s="6">
        <f t="shared" si="0"/>
        <v>0.57267610650053025</v>
      </c>
      <c r="G19" s="6">
        <f t="shared" si="0"/>
        <v>0.60816382995709461</v>
      </c>
      <c r="H19" s="6">
        <f t="shared" si="0"/>
        <v>0.63775304117071319</v>
      </c>
      <c r="I19" s="6">
        <f t="shared" si="0"/>
        <v>0.66319470432815919</v>
      </c>
      <c r="J19" s="6">
        <f t="shared" si="0"/>
        <v>0.68555251611211299</v>
      </c>
      <c r="K19" s="6">
        <f t="shared" si="0"/>
        <v>0.70552284273694221</v>
      </c>
      <c r="L19" s="6">
        <f t="shared" si="0"/>
        <v>0.72358731635873552</v>
      </c>
    </row>
    <row r="21" spans="1:12" ht="15" customHeight="1" x14ac:dyDescent="0.25">
      <c r="A21" s="11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</sheetData>
  <mergeCells count="27">
    <mergeCell ref="C3:L3"/>
    <mergeCell ref="A1:L1"/>
    <mergeCell ref="A2:B2"/>
    <mergeCell ref="J2:K2"/>
    <mergeCell ref="D2:F2"/>
    <mergeCell ref="H2:I2"/>
    <mergeCell ref="G7:H7"/>
    <mergeCell ref="C4:D4"/>
    <mergeCell ref="C8:L8"/>
    <mergeCell ref="A8:B9"/>
    <mergeCell ref="A10:A19"/>
    <mergeCell ref="A21:L24"/>
    <mergeCell ref="I4:L4"/>
    <mergeCell ref="K5:L7"/>
    <mergeCell ref="I5:J5"/>
    <mergeCell ref="I6:J6"/>
    <mergeCell ref="I7:J7"/>
    <mergeCell ref="E4:F4"/>
    <mergeCell ref="C5:D5"/>
    <mergeCell ref="C6:D6"/>
    <mergeCell ref="C7:D7"/>
    <mergeCell ref="E5:F5"/>
    <mergeCell ref="E6:F6"/>
    <mergeCell ref="E7:F7"/>
    <mergeCell ref="G4:H4"/>
    <mergeCell ref="G5:H5"/>
    <mergeCell ref="G6:H6"/>
  </mergeCells>
  <conditionalFormatting sqref="A4:A5">
    <cfRule type="containsText" dxfId="8" priority="12" operator="containsText" text="Select">
      <formula>NOT(ISERROR(SEARCH("Select",A4)))</formula>
    </cfRule>
  </conditionalFormatting>
  <conditionalFormatting sqref="A7">
    <cfRule type="containsText" dxfId="7" priority="9" operator="containsText" text="Select">
      <formula>NOT(ISERROR(SEARCH("Select",A7)))</formula>
    </cfRule>
  </conditionalFormatting>
  <conditionalFormatting sqref="C8">
    <cfRule type="containsText" dxfId="6" priority="8" operator="containsText" text="Select">
      <formula>NOT(ISERROR(SEARCH("Select",C8)))</formula>
    </cfRule>
  </conditionalFormatting>
  <conditionalFormatting sqref="A6">
    <cfRule type="containsText" dxfId="5" priority="7" operator="containsText" text="Select">
      <formula>NOT(ISERROR(SEARCH("Select",A6)))</formula>
    </cfRule>
  </conditionalFormatting>
  <conditionalFormatting sqref="B4:B5 B7">
    <cfRule type="expression" dxfId="4" priority="6">
      <formula>$B$3&lt;&gt;""</formula>
    </cfRule>
  </conditionalFormatting>
  <conditionalFormatting sqref="B4:B7">
    <cfRule type="expression" dxfId="3" priority="5">
      <formula>$B$3=""</formula>
    </cfRule>
  </conditionalFormatting>
  <conditionalFormatting sqref="B10:B19 C9:L19">
    <cfRule type="expression" dxfId="2" priority="4">
      <formula>OR($B$3="",$B$4="",$B$5="",$B$6="",$B$7="")</formula>
    </cfRule>
  </conditionalFormatting>
  <conditionalFormatting sqref="C10:L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L7">
    <cfRule type="cellIs" dxfId="1" priority="2" operator="lessThan">
      <formula>0.1</formula>
    </cfRule>
    <cfRule type="cellIs" dxfId="0" priority="1" operator="greaterThan">
      <formula>0.1</formula>
    </cfRule>
  </conditionalFormatting>
  <dataValidations count="3">
    <dataValidation type="list" allowBlank="1" showInputMessage="1" showErrorMessage="1" sqref="B3" xr:uid="{27C38163-CE25-4A86-B6F0-0B7E9D10E356}">
      <formula1>$Z$3:$Z$6</formula1>
    </dataValidation>
    <dataValidation type="list" showInputMessage="1" showErrorMessage="1" sqref="E5:F7" xr:uid="{8C2D04A7-5C6C-46EE-8D1D-95A4EDA4949F}">
      <formula1>$B$10:$B$19</formula1>
    </dataValidation>
    <dataValidation type="list" showInputMessage="1" showErrorMessage="1" sqref="C5:D7" xr:uid="{E1B3B1EE-43F4-4043-A4CC-683C9102B280}">
      <formula1>$C$9:$L$9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PracticalThought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2018-11-30T16:31:32Z</dcterms:modified>
</cp:coreProperties>
</file>