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Quarterly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UPDATE">'[1]Data Sheet'!$E$1</definedName>
  </definedNames>
  <calcPr calcId="145621"/>
</workbook>
</file>

<file path=xl/calcChain.xml><?xml version="1.0" encoding="utf-8"?>
<calcChain xmlns="http://schemas.openxmlformats.org/spreadsheetml/2006/main">
  <c r="D62" i="1" l="1"/>
  <c r="C62" i="1"/>
  <c r="B62" i="1"/>
  <c r="D61" i="1"/>
  <c r="C61" i="1"/>
  <c r="B61" i="1"/>
  <c r="D60" i="1"/>
  <c r="C60" i="1"/>
  <c r="B60" i="1"/>
  <c r="D56" i="1"/>
  <c r="D57" i="1" s="1"/>
  <c r="C56" i="1"/>
  <c r="B56" i="1"/>
  <c r="B57" i="1" s="1"/>
  <c r="D54" i="1"/>
  <c r="D55" i="1" s="1"/>
  <c r="C54" i="1"/>
  <c r="B54" i="1"/>
  <c r="B55" i="1" s="1"/>
  <c r="D50" i="1"/>
  <c r="C50" i="1"/>
  <c r="B50" i="1"/>
  <c r="C49" i="1"/>
  <c r="B49" i="1"/>
  <c r="D48" i="1"/>
  <c r="B48" i="1"/>
  <c r="E47" i="1"/>
  <c r="D47" i="1"/>
  <c r="C47" i="1"/>
  <c r="C57" i="1" s="1"/>
  <c r="B47" i="1"/>
  <c r="F47" i="1" s="1"/>
  <c r="D42" i="1"/>
  <c r="C42" i="1"/>
  <c r="C64" i="1" s="1"/>
  <c r="B42" i="1"/>
  <c r="B64" i="1" s="1"/>
  <c r="C36" i="1"/>
  <c r="C37" i="1" s="1"/>
  <c r="D35" i="1"/>
  <c r="C35" i="1"/>
  <c r="B35" i="1"/>
  <c r="D33" i="1"/>
  <c r="C33" i="1"/>
  <c r="B33" i="1"/>
  <c r="C30" i="1"/>
  <c r="C31" i="1" s="1"/>
  <c r="D29" i="1"/>
  <c r="D51" i="1" s="1"/>
  <c r="D52" i="1" s="1"/>
  <c r="C29" i="1"/>
  <c r="B29" i="1"/>
  <c r="B51" i="1" s="1"/>
  <c r="F25" i="1"/>
  <c r="E25" i="1"/>
  <c r="D20" i="1"/>
  <c r="C20" i="1"/>
  <c r="B20" i="1"/>
  <c r="D13" i="1"/>
  <c r="C13" i="1"/>
  <c r="B13" i="1"/>
  <c r="D11" i="1"/>
  <c r="C11" i="1"/>
  <c r="B11" i="1"/>
  <c r="D5" i="1"/>
  <c r="D49" i="1" s="1"/>
  <c r="D4" i="1"/>
  <c r="D7" i="1" s="1"/>
  <c r="D8" i="1" s="1"/>
  <c r="C4" i="1"/>
  <c r="C48" i="1" s="1"/>
  <c r="B4" i="1"/>
  <c r="B7" i="1" s="1"/>
  <c r="F3" i="1"/>
  <c r="E3" i="1"/>
  <c r="D53" i="1" l="1"/>
  <c r="D58" i="1"/>
  <c r="D14" i="1"/>
  <c r="D9" i="1"/>
  <c r="E51" i="1"/>
  <c r="B52" i="1"/>
  <c r="B8" i="1"/>
  <c r="F7" i="1"/>
  <c r="E7" i="1"/>
  <c r="C7" i="1"/>
  <c r="C55" i="1"/>
  <c r="D64" i="1"/>
  <c r="E29" i="1"/>
  <c r="D30" i="1"/>
  <c r="F29" i="1"/>
  <c r="C41" i="1"/>
  <c r="B30" i="1"/>
  <c r="D63" i="1" l="1"/>
  <c r="D66" i="1" s="1"/>
  <c r="D67" i="1" s="1"/>
  <c r="D59" i="1"/>
  <c r="E52" i="1"/>
  <c r="B53" i="1"/>
  <c r="B58" i="1"/>
  <c r="F30" i="1"/>
  <c r="E30" i="1"/>
  <c r="B36" i="1"/>
  <c r="B31" i="1"/>
  <c r="C43" i="1"/>
  <c r="C44" i="1"/>
  <c r="D36" i="1"/>
  <c r="D31" i="1"/>
  <c r="C8" i="1"/>
  <c r="C51" i="1"/>
  <c r="B9" i="1"/>
  <c r="E8" i="1"/>
  <c r="B14" i="1"/>
  <c r="F8" i="1"/>
  <c r="D15" i="1"/>
  <c r="D19" i="1"/>
  <c r="D41" i="1" l="1"/>
  <c r="D37" i="1"/>
  <c r="B37" i="1"/>
  <c r="B41" i="1"/>
  <c r="F36" i="1"/>
  <c r="E36" i="1"/>
  <c r="E58" i="1"/>
  <c r="B63" i="1"/>
  <c r="B59" i="1"/>
  <c r="F51" i="1"/>
  <c r="C52" i="1"/>
  <c r="E14" i="1"/>
  <c r="B15" i="1"/>
  <c r="B19" i="1"/>
  <c r="C14" i="1"/>
  <c r="C9" i="1"/>
  <c r="D21" i="1"/>
  <c r="D22" i="1"/>
  <c r="D65" i="1"/>
  <c r="C15" i="1" l="1"/>
  <c r="C19" i="1"/>
  <c r="F14" i="1"/>
  <c r="C53" i="1"/>
  <c r="C58" i="1"/>
  <c r="F52" i="1"/>
  <c r="B66" i="1"/>
  <c r="E63" i="1"/>
  <c r="B65" i="1"/>
  <c r="F41" i="1"/>
  <c r="B44" i="1"/>
  <c r="E41" i="1"/>
  <c r="B43" i="1"/>
  <c r="B22" i="1"/>
  <c r="E19" i="1"/>
  <c r="B21" i="1"/>
  <c r="F19" i="1"/>
  <c r="D44" i="1"/>
  <c r="D43" i="1"/>
  <c r="C22" i="1" l="1"/>
  <c r="F22" i="1" s="1"/>
  <c r="C21" i="1"/>
  <c r="C63" i="1"/>
  <c r="C59" i="1"/>
  <c r="F58" i="1"/>
  <c r="E44" i="1"/>
  <c r="F44" i="1"/>
  <c r="E66" i="1"/>
  <c r="B67" i="1"/>
  <c r="E22" i="1"/>
  <c r="C66" i="1" l="1"/>
  <c r="C65" i="1"/>
  <c r="F63" i="1"/>
  <c r="C67" i="1" l="1"/>
  <c r="F66" i="1"/>
</calcChain>
</file>

<file path=xl/sharedStrings.xml><?xml version="1.0" encoding="utf-8"?>
<sst xmlns="http://schemas.openxmlformats.org/spreadsheetml/2006/main" count="66" uniqueCount="27">
  <si>
    <t>Standalone (Rs cr)</t>
  </si>
  <si>
    <t>YOY Growth</t>
  </si>
  <si>
    <t>QoQ Growth</t>
  </si>
  <si>
    <t>Net sale</t>
  </si>
  <si>
    <t>Cost of material consumed</t>
  </si>
  <si>
    <t>Purchased good</t>
  </si>
  <si>
    <t>Inventory adjustment</t>
  </si>
  <si>
    <t>Total RM cost</t>
  </si>
  <si>
    <t>Constribution</t>
  </si>
  <si>
    <t>Contribution margin</t>
  </si>
  <si>
    <t>Employee cost</t>
  </si>
  <si>
    <t>Employee cost % of sales</t>
  </si>
  <si>
    <t>Other expense</t>
  </si>
  <si>
    <t>Other expense % of sales</t>
  </si>
  <si>
    <t>EBITDA</t>
  </si>
  <si>
    <t>EBITDA margin</t>
  </si>
  <si>
    <t>Other income</t>
  </si>
  <si>
    <t>Finance cost</t>
  </si>
  <si>
    <t>Depreciation</t>
  </si>
  <si>
    <t>PBT</t>
  </si>
  <si>
    <t>Tax</t>
  </si>
  <si>
    <t>Tax/PBT %</t>
  </si>
  <si>
    <t>PAT</t>
  </si>
  <si>
    <t>Consolidated (Rs Cr)</t>
  </si>
  <si>
    <t>Contribution</t>
  </si>
  <si>
    <t>3M Electro (Consolidated-Standalone)</t>
  </si>
  <si>
    <t>PAT/Sales%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</si>
</sst>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9" fontId="4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4" fontId="0" fillId="0" borderId="0" xfId="0" applyNumberFormat="1"/>
    <xf numFmtId="9" fontId="0" fillId="0" borderId="0" xfId="0" applyNumberFormat="1"/>
    <xf numFmtId="0" fontId="2" fillId="0" borderId="0" xfId="0" applyFont="1"/>
    <xf numFmtId="9" fontId="2" fillId="0" borderId="0" xfId="0" applyNumberFormat="1" applyFon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hiraj\Investment\Hold%20Reading\FY2019\Working%20Files\3M%20India%20Working%20file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15 2019 PE"/>
      <sheetName val="Quarterly"/>
      <sheetName val="Dhiraj working"/>
      <sheetName val="How-To-Use"/>
      <sheetName val="Overview"/>
      <sheetName val="Data Sheet"/>
      <sheetName val="Profit &amp; Loss"/>
      <sheetName val="Balance Sheet"/>
      <sheetName val="Quarters"/>
      <sheetName val="Cash Flow"/>
    </sheetNames>
    <sheetDataSet>
      <sheetData sheetId="0"/>
      <sheetData sheetId="1"/>
      <sheetData sheetId="2"/>
      <sheetData sheetId="3"/>
      <sheetData sheetId="4"/>
      <sheetData sheetId="5">
        <row r="1">
          <cell r="E1" t="str">
            <v/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tabSelected="1" topLeftCell="A20" workbookViewId="0">
      <selection activeCell="E33" sqref="E33"/>
    </sheetView>
  </sheetViews>
  <sheetFormatPr defaultRowHeight="15" x14ac:dyDescent="0.25"/>
  <cols>
    <col min="1" max="1" width="25" bestFit="1" customWidth="1"/>
    <col min="2" max="4" width="10.42578125" bestFit="1" customWidth="1"/>
    <col min="5" max="5" width="11.85546875" bestFit="1" customWidth="1"/>
  </cols>
  <sheetData>
    <row r="2" spans="1:6" x14ac:dyDescent="0.25">
      <c r="A2" s="1" t="s">
        <v>0</v>
      </c>
      <c r="B2" s="2">
        <v>43465</v>
      </c>
      <c r="C2" s="2">
        <v>43373</v>
      </c>
      <c r="D2" s="2">
        <v>43100</v>
      </c>
      <c r="E2" s="1" t="s">
        <v>1</v>
      </c>
      <c r="F2" s="1" t="s">
        <v>2</v>
      </c>
    </row>
    <row r="3" spans="1:6" x14ac:dyDescent="0.25">
      <c r="A3" t="s">
        <v>3</v>
      </c>
      <c r="B3" s="3">
        <v>736.00360000000001</v>
      </c>
      <c r="C3" s="3">
        <v>682.86400000000003</v>
      </c>
      <c r="D3" s="3">
        <v>645.77229999999997</v>
      </c>
      <c r="E3" s="4">
        <f>B3/D3-1</f>
        <v>0.13972618522039437</v>
      </c>
      <c r="F3" s="4">
        <f>B3/C3-1</f>
        <v>7.7818716464771898E-2</v>
      </c>
    </row>
    <row r="4" spans="1:6" x14ac:dyDescent="0.25">
      <c r="A4" t="s">
        <v>4</v>
      </c>
      <c r="B4" s="3">
        <f>295.9819</f>
        <v>295.9819</v>
      </c>
      <c r="C4" s="3">
        <f>166.2883</f>
        <v>166.28829999999999</v>
      </c>
      <c r="D4" s="3">
        <f>204.4106</f>
        <v>204.41059999999999</v>
      </c>
    </row>
    <row r="5" spans="1:6" x14ac:dyDescent="0.25">
      <c r="A5" t="s">
        <v>5</v>
      </c>
      <c r="B5" s="3">
        <v>102.5971</v>
      </c>
      <c r="C5" s="3">
        <v>188.59739999999999</v>
      </c>
      <c r="D5" s="3">
        <f>112.2177</f>
        <v>112.21769999999999</v>
      </c>
    </row>
    <row r="6" spans="1:6" x14ac:dyDescent="0.25">
      <c r="A6" t="s">
        <v>6</v>
      </c>
      <c r="B6" s="3">
        <v>-9.9410000000000007</v>
      </c>
      <c r="C6" s="3">
        <v>6.4000000000000001E-2</v>
      </c>
      <c r="D6" s="3">
        <v>13.514200000000001</v>
      </c>
    </row>
    <row r="7" spans="1:6" x14ac:dyDescent="0.25">
      <c r="A7" t="s">
        <v>7</v>
      </c>
      <c r="B7" s="3">
        <f>B4+B5+B6</f>
        <v>388.63800000000003</v>
      </c>
      <c r="C7" s="3">
        <f t="shared" ref="C7:D7" si="0">C4+C5+C6</f>
        <v>354.94970000000001</v>
      </c>
      <c r="D7" s="3">
        <f t="shared" si="0"/>
        <v>330.14249999999998</v>
      </c>
      <c r="E7" s="4">
        <f>B7/D7-1</f>
        <v>0.177182580249438</v>
      </c>
      <c r="F7" s="4">
        <f>B7/C7-1</f>
        <v>9.4910067539147214E-2</v>
      </c>
    </row>
    <row r="8" spans="1:6" x14ac:dyDescent="0.25">
      <c r="A8" t="s">
        <v>8</v>
      </c>
      <c r="B8" s="3">
        <f>B3-B7</f>
        <v>347.36559999999997</v>
      </c>
      <c r="C8" s="3">
        <f t="shared" ref="C8:D8" si="1">C3-C7</f>
        <v>327.91430000000003</v>
      </c>
      <c r="D8" s="3">
        <f t="shared" si="1"/>
        <v>315.62979999999999</v>
      </c>
      <c r="E8" s="4">
        <f>B8/D8-1</f>
        <v>0.10054754018790368</v>
      </c>
      <c r="F8" s="4">
        <f>B8/C8-1</f>
        <v>5.9318242601801519E-2</v>
      </c>
    </row>
    <row r="9" spans="1:6" s="5" customFormat="1" x14ac:dyDescent="0.25">
      <c r="A9" s="5" t="s">
        <v>9</v>
      </c>
      <c r="B9" s="6">
        <f>B8/B3</f>
        <v>0.47196182192587099</v>
      </c>
      <c r="C9" s="6">
        <f t="shared" ref="C9:D9" si="2">C8/C3</f>
        <v>0.48020440380515012</v>
      </c>
      <c r="D9" s="6">
        <f t="shared" si="2"/>
        <v>0.4887632993858671</v>
      </c>
    </row>
    <row r="10" spans="1:6" x14ac:dyDescent="0.25">
      <c r="A10" t="s">
        <v>10</v>
      </c>
      <c r="B10" s="3">
        <v>64.436499999999995</v>
      </c>
      <c r="C10" s="3">
        <v>89.564700000000002</v>
      </c>
      <c r="D10" s="3">
        <v>86.921099999999996</v>
      </c>
    </row>
    <row r="11" spans="1:6" s="5" customFormat="1" x14ac:dyDescent="0.25">
      <c r="A11" s="5" t="s">
        <v>11</v>
      </c>
      <c r="B11" s="6">
        <f>B10/B3</f>
        <v>8.754916416169703E-2</v>
      </c>
      <c r="C11" s="6">
        <f t="shared" ref="C11:D11" si="3">C10/C3</f>
        <v>0.13116037746901285</v>
      </c>
      <c r="D11" s="6">
        <f t="shared" si="3"/>
        <v>0.13460022983333289</v>
      </c>
    </row>
    <row r="12" spans="1:6" x14ac:dyDescent="0.25">
      <c r="A12" t="s">
        <v>12</v>
      </c>
      <c r="B12" s="3">
        <v>126.0415</v>
      </c>
      <c r="C12" s="3">
        <v>143.4177</v>
      </c>
      <c r="D12" s="3">
        <v>102.1579</v>
      </c>
    </row>
    <row r="13" spans="1:6" s="5" customFormat="1" x14ac:dyDescent="0.25">
      <c r="A13" s="5" t="s">
        <v>13</v>
      </c>
      <c r="B13" s="6">
        <f>B12/B3</f>
        <v>0.17125120040173716</v>
      </c>
      <c r="C13" s="6">
        <f t="shared" ref="C13:D13" si="4">C12/C3</f>
        <v>0.21002381147637009</v>
      </c>
      <c r="D13" s="6">
        <f t="shared" si="4"/>
        <v>0.15819492412418434</v>
      </c>
    </row>
    <row r="14" spans="1:6" x14ac:dyDescent="0.25">
      <c r="A14" t="s">
        <v>14</v>
      </c>
      <c r="B14" s="3">
        <f>B8-B10-B12</f>
        <v>156.88759999999996</v>
      </c>
      <c r="C14" s="3">
        <f t="shared" ref="C14:D14" si="5">C8-C10-C12</f>
        <v>94.931900000000013</v>
      </c>
      <c r="D14" s="3">
        <f t="shared" si="5"/>
        <v>126.5508</v>
      </c>
      <c r="E14" s="4">
        <f>B14/D14-1</f>
        <v>0.23972033365257239</v>
      </c>
      <c r="F14" s="4">
        <f>B14/C14-1</f>
        <v>0.65263309804185887</v>
      </c>
    </row>
    <row r="15" spans="1:6" x14ac:dyDescent="0.25">
      <c r="A15" s="5" t="s">
        <v>15</v>
      </c>
      <c r="B15" s="4">
        <f>B14/B3</f>
        <v>0.21316145736243677</v>
      </c>
      <c r="C15" s="4">
        <f t="shared" ref="C15:D15" si="6">C14/C3</f>
        <v>0.13902021485976712</v>
      </c>
      <c r="D15" s="4">
        <f t="shared" si="6"/>
        <v>0.19596814542834989</v>
      </c>
    </row>
    <row r="16" spans="1:6" x14ac:dyDescent="0.25">
      <c r="A16" t="s">
        <v>16</v>
      </c>
      <c r="B16" s="3">
        <v>10.016400000000001</v>
      </c>
      <c r="C16" s="3">
        <v>14.6412</v>
      </c>
      <c r="D16" s="3">
        <v>24.661000000000001</v>
      </c>
    </row>
    <row r="17" spans="1:6" x14ac:dyDescent="0.25">
      <c r="A17" t="s">
        <v>17</v>
      </c>
      <c r="B17" s="3">
        <v>0.13739999999999999</v>
      </c>
      <c r="C17" s="3">
        <v>0.14130000000000001</v>
      </c>
      <c r="D17" s="3">
        <v>0.21340000000000001</v>
      </c>
    </row>
    <row r="18" spans="1:6" x14ac:dyDescent="0.25">
      <c r="A18" t="s">
        <v>18</v>
      </c>
      <c r="B18" s="3">
        <v>10.296900000000001</v>
      </c>
      <c r="C18" s="3">
        <v>10.8505</v>
      </c>
      <c r="D18" s="3">
        <v>10.304</v>
      </c>
    </row>
    <row r="19" spans="1:6" x14ac:dyDescent="0.25">
      <c r="A19" t="s">
        <v>19</v>
      </c>
      <c r="B19" s="3">
        <f>B14-B17-B18+B16</f>
        <v>156.46969999999996</v>
      </c>
      <c r="C19" s="3">
        <f t="shared" ref="C19:D19" si="7">C14-C17-C18+C16</f>
        <v>98.581300000000013</v>
      </c>
      <c r="D19" s="3">
        <f t="shared" si="7"/>
        <v>140.6944</v>
      </c>
      <c r="E19" s="4">
        <f>B19/D19-1</f>
        <v>0.11212457638683526</v>
      </c>
      <c r="F19" s="4">
        <f>B19/C19-1</f>
        <v>0.58721481660314834</v>
      </c>
    </row>
    <row r="20" spans="1:6" x14ac:dyDescent="0.25">
      <c r="A20" t="s">
        <v>20</v>
      </c>
      <c r="B20" s="3">
        <f>55.3731-0.2943</f>
        <v>55.078800000000001</v>
      </c>
      <c r="C20" s="3">
        <f>34.7562-0.0166</f>
        <v>34.739600000000003</v>
      </c>
      <c r="D20" s="3">
        <f>50.0732-1.0833</f>
        <v>48.989899999999999</v>
      </c>
    </row>
    <row r="21" spans="1:6" s="5" customFormat="1" x14ac:dyDescent="0.25">
      <c r="A21" s="5" t="s">
        <v>21</v>
      </c>
      <c r="B21" s="6">
        <f>B20/B19</f>
        <v>0.35200936666971316</v>
      </c>
      <c r="C21" s="6">
        <f t="shared" ref="C21:D21" si="8">C20/C19</f>
        <v>0.35239543402247686</v>
      </c>
      <c r="D21" s="6">
        <f t="shared" si="8"/>
        <v>0.34820078126776899</v>
      </c>
    </row>
    <row r="22" spans="1:6" x14ac:dyDescent="0.25">
      <c r="A22" t="s">
        <v>22</v>
      </c>
      <c r="B22" s="3">
        <f>B19-B20</f>
        <v>101.39089999999996</v>
      </c>
      <c r="C22" s="3">
        <f t="shared" ref="C22:D22" si="9">C19-C20</f>
        <v>63.84170000000001</v>
      </c>
      <c r="D22" s="3">
        <f t="shared" si="9"/>
        <v>91.704499999999996</v>
      </c>
      <c r="E22" s="4">
        <f>B22/D22-1</f>
        <v>0.1056262233587224</v>
      </c>
      <c r="F22" s="4">
        <f>B22/C22-1</f>
        <v>0.58816102954651805</v>
      </c>
    </row>
    <row r="24" spans="1:6" s="1" customFormat="1" x14ac:dyDescent="0.25">
      <c r="A24" s="1" t="s">
        <v>23</v>
      </c>
    </row>
    <row r="25" spans="1:6" x14ac:dyDescent="0.25">
      <c r="A25" t="s">
        <v>3</v>
      </c>
      <c r="B25" s="3">
        <v>791.54939999999999</v>
      </c>
      <c r="C25" s="3">
        <v>736.42269999999996</v>
      </c>
      <c r="D25" s="3">
        <v>683.05650000000003</v>
      </c>
      <c r="E25" s="4">
        <f>B25/D25-1</f>
        <v>0.15883444488120668</v>
      </c>
      <c r="F25" s="4">
        <f>B25/C25-1</f>
        <v>7.4857415449034903E-2</v>
      </c>
    </row>
    <row r="26" spans="1:6" x14ac:dyDescent="0.25">
      <c r="A26" t="s">
        <v>4</v>
      </c>
      <c r="B26" s="3">
        <v>319.39210000000003</v>
      </c>
      <c r="C26" s="3">
        <v>177.64340000000001</v>
      </c>
      <c r="D26" s="3">
        <v>214.86259999999999</v>
      </c>
    </row>
    <row r="27" spans="1:6" x14ac:dyDescent="0.25">
      <c r="A27" t="s">
        <v>5</v>
      </c>
      <c r="B27" s="3">
        <v>112.2122</v>
      </c>
      <c r="C27" s="3">
        <v>206.9384</v>
      </c>
      <c r="D27" s="3">
        <v>114.21469999999999</v>
      </c>
    </row>
    <row r="28" spans="1:6" x14ac:dyDescent="0.25">
      <c r="A28" t="s">
        <v>6</v>
      </c>
      <c r="B28" s="3">
        <v>-14.0032</v>
      </c>
      <c r="C28" s="3">
        <v>0.1244</v>
      </c>
      <c r="D28" s="3">
        <v>22.171600000000002</v>
      </c>
    </row>
    <row r="29" spans="1:6" x14ac:dyDescent="0.25">
      <c r="A29" t="s">
        <v>7</v>
      </c>
      <c r="B29" s="3">
        <f>B26+B27+B28</f>
        <v>417.60110000000003</v>
      </c>
      <c r="C29" s="3">
        <f t="shared" ref="C29:D29" si="10">C26+C27+C28</f>
        <v>384.70620000000002</v>
      </c>
      <c r="D29" s="3">
        <f t="shared" si="10"/>
        <v>351.24889999999999</v>
      </c>
      <c r="E29" s="4">
        <f>B29/D29-1</f>
        <v>0.18890365208261173</v>
      </c>
      <c r="F29" s="4">
        <f>B29/C29-1</f>
        <v>8.550655019336828E-2</v>
      </c>
    </row>
    <row r="30" spans="1:6" x14ac:dyDescent="0.25">
      <c r="A30" t="s">
        <v>24</v>
      </c>
      <c r="B30" s="3">
        <f>B25-B29</f>
        <v>373.94829999999996</v>
      </c>
      <c r="C30" s="3">
        <f t="shared" ref="C30:D30" si="11">C25-C29</f>
        <v>351.71649999999994</v>
      </c>
      <c r="D30" s="3">
        <f t="shared" si="11"/>
        <v>331.80760000000004</v>
      </c>
      <c r="E30" s="4">
        <f>B30/D30-1</f>
        <v>0.12700342005427223</v>
      </c>
      <c r="F30" s="4">
        <f>B30/C30-1</f>
        <v>6.3209431459712695E-2</v>
      </c>
    </row>
    <row r="31" spans="1:6" x14ac:dyDescent="0.25">
      <c r="A31" s="5" t="s">
        <v>9</v>
      </c>
      <c r="B31" s="6">
        <f>B30/B25</f>
        <v>0.47242572605070504</v>
      </c>
      <c r="C31" s="6">
        <f t="shared" ref="C31:D31" si="12">C30/C25</f>
        <v>0.47760138301005656</v>
      </c>
      <c r="D31" s="6">
        <f t="shared" si="12"/>
        <v>0.48576889320283173</v>
      </c>
      <c r="E31" s="5"/>
      <c r="F31" s="5"/>
    </row>
    <row r="32" spans="1:6" x14ac:dyDescent="0.25">
      <c r="A32" t="s">
        <v>10</v>
      </c>
      <c r="B32" s="3">
        <v>71.257099999999994</v>
      </c>
      <c r="C32" s="3">
        <v>96.160899999999998</v>
      </c>
      <c r="D32" s="3">
        <v>94.983099999999993</v>
      </c>
    </row>
    <row r="33" spans="1:6" x14ac:dyDescent="0.25">
      <c r="A33" s="5" t="s">
        <v>11</v>
      </c>
      <c r="B33" s="6">
        <f>B32/B25</f>
        <v>9.0022303093148695E-2</v>
      </c>
      <c r="C33" s="6">
        <f t="shared" ref="C33:D33" si="13">C32/C25</f>
        <v>0.13057840286563682</v>
      </c>
      <c r="D33" s="6">
        <f t="shared" si="13"/>
        <v>0.1390559931718679</v>
      </c>
      <c r="E33" s="5"/>
      <c r="F33" s="5"/>
    </row>
    <row r="34" spans="1:6" x14ac:dyDescent="0.25">
      <c r="A34" t="s">
        <v>12</v>
      </c>
      <c r="B34" s="3">
        <v>135.196</v>
      </c>
      <c r="C34" s="3">
        <v>153.49090000000001</v>
      </c>
      <c r="D34" s="3">
        <v>110.6429</v>
      </c>
    </row>
    <row r="35" spans="1:6" x14ac:dyDescent="0.25">
      <c r="A35" s="5" t="s">
        <v>13</v>
      </c>
      <c r="B35" s="6">
        <f>B34/B25</f>
        <v>0.17079919459227688</v>
      </c>
      <c r="C35" s="6">
        <f t="shared" ref="C35:D35" si="14">C34/C25</f>
        <v>0.20842771413754629</v>
      </c>
      <c r="D35" s="6">
        <f t="shared" si="14"/>
        <v>0.16198206151321304</v>
      </c>
      <c r="E35" s="5"/>
      <c r="F35" s="5"/>
    </row>
    <row r="36" spans="1:6" x14ac:dyDescent="0.25">
      <c r="A36" t="s">
        <v>14</v>
      </c>
      <c r="B36" s="3">
        <f>B30-B32-B34</f>
        <v>167.49519999999998</v>
      </c>
      <c r="C36" s="3">
        <f t="shared" ref="C36:D36" si="15">C30-C32-C34</f>
        <v>102.06469999999993</v>
      </c>
      <c r="D36" s="3">
        <f t="shared" si="15"/>
        <v>126.18160000000006</v>
      </c>
      <c r="E36" s="4">
        <f>B36/D36-1</f>
        <v>0.32741382261756002</v>
      </c>
      <c r="F36" s="4">
        <f>B36/C36-1</f>
        <v>0.64106885142463654</v>
      </c>
    </row>
    <row r="37" spans="1:6" s="5" customFormat="1" x14ac:dyDescent="0.25">
      <c r="A37" s="5" t="s">
        <v>15</v>
      </c>
      <c r="B37" s="6">
        <f>B36/B25</f>
        <v>0.21160422836527951</v>
      </c>
      <c r="C37" s="6">
        <f t="shared" ref="C37:D37" si="16">C36/C25</f>
        <v>0.13859526600687341</v>
      </c>
      <c r="D37" s="6">
        <f t="shared" si="16"/>
        <v>0.1847308385177508</v>
      </c>
      <c r="E37"/>
      <c r="F37"/>
    </row>
    <row r="38" spans="1:6" x14ac:dyDescent="0.25">
      <c r="A38" t="s">
        <v>16</v>
      </c>
      <c r="B38" s="3">
        <v>12.5898</v>
      </c>
      <c r="C38" s="3">
        <v>16.9344</v>
      </c>
      <c r="D38" s="3">
        <v>24.956499999999998</v>
      </c>
    </row>
    <row r="39" spans="1:6" x14ac:dyDescent="0.25">
      <c r="A39" t="s">
        <v>17</v>
      </c>
      <c r="B39" s="3">
        <v>0.1449</v>
      </c>
      <c r="C39" s="3">
        <v>0.14549999999999999</v>
      </c>
      <c r="D39" s="3">
        <v>0.22109999999999999</v>
      </c>
    </row>
    <row r="40" spans="1:6" x14ac:dyDescent="0.25">
      <c r="A40" t="s">
        <v>18</v>
      </c>
      <c r="B40" s="3">
        <v>10.7719</v>
      </c>
      <c r="C40" s="3">
        <v>11.188000000000001</v>
      </c>
      <c r="D40" s="3">
        <v>10.717599999999999</v>
      </c>
    </row>
    <row r="41" spans="1:6" x14ac:dyDescent="0.25">
      <c r="A41" t="s">
        <v>19</v>
      </c>
      <c r="B41" s="3">
        <f>B36-B39-B40+B38</f>
        <v>169.16819999999998</v>
      </c>
      <c r="C41" s="3">
        <f t="shared" ref="C41:D41" si="17">C36-C39-C40+C38</f>
        <v>107.66559999999993</v>
      </c>
      <c r="D41" s="3">
        <f t="shared" si="17"/>
        <v>140.19940000000005</v>
      </c>
      <c r="E41" s="4">
        <f>B41/D41-1</f>
        <v>0.20662570595879814</v>
      </c>
      <c r="F41" s="4">
        <f>B41/C41-1</f>
        <v>0.57123723826366168</v>
      </c>
    </row>
    <row r="42" spans="1:6" x14ac:dyDescent="0.25">
      <c r="A42" t="s">
        <v>20</v>
      </c>
      <c r="B42" s="3">
        <f>59.4261-0.4495</f>
        <v>58.976599999999998</v>
      </c>
      <c r="C42" s="3">
        <f>37.6735-0.2955</f>
        <v>37.378</v>
      </c>
      <c r="D42" s="3">
        <f>49.8764-1.2654</f>
        <v>48.610999999999997</v>
      </c>
    </row>
    <row r="43" spans="1:6" x14ac:dyDescent="0.25">
      <c r="A43" s="5" t="s">
        <v>21</v>
      </c>
      <c r="B43" s="6">
        <f>B42/B41</f>
        <v>0.34862698781449469</v>
      </c>
      <c r="C43" s="6">
        <f t="shared" ref="C43:D43" si="18">C42/C41</f>
        <v>0.34716752611790602</v>
      </c>
      <c r="D43" s="6">
        <f t="shared" si="18"/>
        <v>0.34672758941907011</v>
      </c>
      <c r="E43" s="5"/>
      <c r="F43" s="5"/>
    </row>
    <row r="44" spans="1:6" x14ac:dyDescent="0.25">
      <c r="A44" t="s">
        <v>22</v>
      </c>
      <c r="B44" s="3">
        <f>B41-B42</f>
        <v>110.19159999999999</v>
      </c>
      <c r="C44" s="3">
        <f t="shared" ref="C44:D44" si="19">C41-C42</f>
        <v>70.287599999999927</v>
      </c>
      <c r="D44" s="3">
        <f t="shared" si="19"/>
        <v>91.588400000000064</v>
      </c>
      <c r="E44" s="4">
        <f>B44/D44-1</f>
        <v>0.20311742535080768</v>
      </c>
      <c r="F44" s="4">
        <f>B44/C44-1</f>
        <v>0.56772460576261108</v>
      </c>
    </row>
    <row r="46" spans="1:6" s="1" customFormat="1" x14ac:dyDescent="0.25">
      <c r="A46" s="1" t="s">
        <v>25</v>
      </c>
    </row>
    <row r="47" spans="1:6" x14ac:dyDescent="0.25">
      <c r="A47" t="s">
        <v>3</v>
      </c>
      <c r="B47" s="3">
        <f>B25-B3</f>
        <v>55.545799999999986</v>
      </c>
      <c r="C47" s="3">
        <f t="shared" ref="C47:D47" si="20">C25-C3</f>
        <v>53.558699999999931</v>
      </c>
      <c r="D47" s="3">
        <f t="shared" si="20"/>
        <v>37.284200000000055</v>
      </c>
      <c r="E47" s="4">
        <f>B47/D47-1</f>
        <v>0.48979460468509184</v>
      </c>
      <c r="F47" s="4">
        <f>B47/C47-1</f>
        <v>3.7101348613765017E-2</v>
      </c>
    </row>
    <row r="48" spans="1:6" x14ac:dyDescent="0.25">
      <c r="A48" t="s">
        <v>4</v>
      </c>
      <c r="B48" s="3">
        <f t="shared" ref="B48:D51" si="21">B26-B4</f>
        <v>23.410200000000032</v>
      </c>
      <c r="C48" s="3">
        <f t="shared" si="21"/>
        <v>11.355100000000022</v>
      </c>
      <c r="D48" s="3">
        <f t="shared" si="21"/>
        <v>10.451999999999998</v>
      </c>
    </row>
    <row r="49" spans="1:6" x14ac:dyDescent="0.25">
      <c r="A49" t="s">
        <v>5</v>
      </c>
      <c r="B49" s="3">
        <f t="shared" si="21"/>
        <v>9.6150999999999982</v>
      </c>
      <c r="C49" s="3">
        <f t="shared" si="21"/>
        <v>18.341000000000008</v>
      </c>
      <c r="D49" s="3">
        <f t="shared" si="21"/>
        <v>1.9969999999999999</v>
      </c>
    </row>
    <row r="50" spans="1:6" x14ac:dyDescent="0.25">
      <c r="A50" t="s">
        <v>6</v>
      </c>
      <c r="B50" s="3">
        <f t="shared" si="21"/>
        <v>-4.0621999999999989</v>
      </c>
      <c r="C50" s="3">
        <f t="shared" si="21"/>
        <v>6.0399999999999995E-2</v>
      </c>
      <c r="D50" s="3">
        <f t="shared" si="21"/>
        <v>8.6574000000000009</v>
      </c>
    </row>
    <row r="51" spans="1:6" x14ac:dyDescent="0.25">
      <c r="A51" t="s">
        <v>7</v>
      </c>
      <c r="B51" s="3">
        <f t="shared" si="21"/>
        <v>28.963099999999997</v>
      </c>
      <c r="C51" s="3">
        <f t="shared" si="21"/>
        <v>29.756500000000017</v>
      </c>
      <c r="D51" s="3">
        <f t="shared" si="21"/>
        <v>21.106400000000008</v>
      </c>
      <c r="E51" s="4">
        <f>B51/D51-1</f>
        <v>0.37224254254633604</v>
      </c>
      <c r="F51" s="4">
        <f>B51/C51-1</f>
        <v>-2.6663082015694672E-2</v>
      </c>
    </row>
    <row r="52" spans="1:6" x14ac:dyDescent="0.25">
      <c r="A52" t="s">
        <v>24</v>
      </c>
      <c r="B52" s="3">
        <f>B47-B51</f>
        <v>26.582699999999988</v>
      </c>
      <c r="C52" s="3">
        <f t="shared" ref="C52:D52" si="22">C47-C51</f>
        <v>23.802199999999914</v>
      </c>
      <c r="D52" s="3">
        <f t="shared" si="22"/>
        <v>16.177800000000047</v>
      </c>
      <c r="E52" s="4">
        <f>B52/D52-1</f>
        <v>0.64315914401215935</v>
      </c>
      <c r="F52" s="4">
        <f>B52/C52-1</f>
        <v>0.11681693288855999</v>
      </c>
    </row>
    <row r="53" spans="1:6" x14ac:dyDescent="0.25">
      <c r="A53" s="5" t="s">
        <v>9</v>
      </c>
      <c r="B53" s="6">
        <f>B52/B47</f>
        <v>0.47857263735511946</v>
      </c>
      <c r="C53" s="6">
        <f t="shared" ref="C53:D53" si="23">C52/C47</f>
        <v>0.44441332593957555</v>
      </c>
      <c r="D53" s="6">
        <f t="shared" si="23"/>
        <v>0.4339049785163695</v>
      </c>
      <c r="E53" s="5"/>
      <c r="F53" s="5"/>
    </row>
    <row r="54" spans="1:6" x14ac:dyDescent="0.25">
      <c r="A54" t="s">
        <v>10</v>
      </c>
      <c r="B54" s="3">
        <f t="shared" ref="B54:D54" si="24">B32-B10</f>
        <v>6.8205999999999989</v>
      </c>
      <c r="C54" s="3">
        <f t="shared" si="24"/>
        <v>6.5961999999999961</v>
      </c>
      <c r="D54" s="3">
        <f t="shared" si="24"/>
        <v>8.0619999999999976</v>
      </c>
    </row>
    <row r="55" spans="1:6" x14ac:dyDescent="0.25">
      <c r="A55" s="5" t="s">
        <v>11</v>
      </c>
      <c r="B55" s="6">
        <f>B54/B47</f>
        <v>0.1227923623388267</v>
      </c>
      <c r="C55" s="6">
        <f t="shared" ref="C55:D55" si="25">C54/C47</f>
        <v>0.12315832908565751</v>
      </c>
      <c r="D55" s="6">
        <f t="shared" si="25"/>
        <v>0.2162310040177873</v>
      </c>
      <c r="E55" s="5"/>
      <c r="F55" s="5"/>
    </row>
    <row r="56" spans="1:6" x14ac:dyDescent="0.25">
      <c r="A56" t="s">
        <v>12</v>
      </c>
      <c r="B56" s="3">
        <f t="shared" ref="B56:D56" si="26">B34-B12</f>
        <v>9.1544999999999987</v>
      </c>
      <c r="C56" s="3">
        <f t="shared" si="26"/>
        <v>10.073200000000014</v>
      </c>
      <c r="D56" s="3">
        <f t="shared" si="26"/>
        <v>8.4849999999999994</v>
      </c>
    </row>
    <row r="57" spans="1:6" x14ac:dyDescent="0.25">
      <c r="A57" s="5" t="s">
        <v>13</v>
      </c>
      <c r="B57" s="6">
        <f>B56/B47</f>
        <v>0.16480994062557386</v>
      </c>
      <c r="C57" s="6">
        <f t="shared" ref="C57:D57" si="27">C56/C47</f>
        <v>0.18807775394100357</v>
      </c>
      <c r="D57" s="6">
        <f t="shared" si="27"/>
        <v>0.2275762923704944</v>
      </c>
      <c r="E57" s="5"/>
      <c r="F57" s="5"/>
    </row>
    <row r="58" spans="1:6" x14ac:dyDescent="0.25">
      <c r="A58" t="s">
        <v>14</v>
      </c>
      <c r="B58" s="3">
        <f>B52-B54-B56</f>
        <v>10.607599999999991</v>
      </c>
      <c r="C58" s="3">
        <f t="shared" ref="C58:D58" si="28">C52-C54-C56</f>
        <v>7.1327999999999037</v>
      </c>
      <c r="D58" s="3">
        <f t="shared" si="28"/>
        <v>-0.36919999999994957</v>
      </c>
      <c r="E58" s="4">
        <f>B58/D58-1</f>
        <v>-29.731310942582446</v>
      </c>
      <c r="F58" s="4">
        <f>B58/C58-1</f>
        <v>0.4871579183490542</v>
      </c>
    </row>
    <row r="59" spans="1:6" x14ac:dyDescent="0.25">
      <c r="A59" s="5" t="s">
        <v>15</v>
      </c>
      <c r="B59" s="6">
        <f>B58/B47</f>
        <v>0.19097033439071889</v>
      </c>
      <c r="C59" s="6">
        <f t="shared" ref="C59:D59" si="29">C58/C47</f>
        <v>0.1331772429129145</v>
      </c>
      <c r="D59" s="6">
        <f t="shared" si="29"/>
        <v>-9.9023178719122047E-3</v>
      </c>
    </row>
    <row r="60" spans="1:6" x14ac:dyDescent="0.25">
      <c r="A60" t="s">
        <v>16</v>
      </c>
      <c r="B60" s="3">
        <f t="shared" ref="B60:D64" si="30">B38-B16</f>
        <v>2.5733999999999995</v>
      </c>
      <c r="C60" s="3">
        <f t="shared" si="30"/>
        <v>2.2932000000000006</v>
      </c>
      <c r="D60" s="3">
        <f t="shared" si="30"/>
        <v>0.29549999999999699</v>
      </c>
    </row>
    <row r="61" spans="1:6" x14ac:dyDescent="0.25">
      <c r="A61" t="s">
        <v>17</v>
      </c>
      <c r="B61" s="3">
        <f t="shared" si="30"/>
        <v>7.5000000000000067E-3</v>
      </c>
      <c r="C61" s="3">
        <f t="shared" si="30"/>
        <v>4.1999999999999815E-3</v>
      </c>
      <c r="D61" s="3">
        <f t="shared" si="30"/>
        <v>7.6999999999999846E-3</v>
      </c>
    </row>
    <row r="62" spans="1:6" x14ac:dyDescent="0.25">
      <c r="A62" t="s">
        <v>18</v>
      </c>
      <c r="B62" s="3">
        <f t="shared" si="30"/>
        <v>0.47499999999999964</v>
      </c>
      <c r="C62" s="3">
        <f t="shared" si="30"/>
        <v>0.33750000000000036</v>
      </c>
      <c r="D62" s="3">
        <f t="shared" si="30"/>
        <v>0.41359999999999886</v>
      </c>
    </row>
    <row r="63" spans="1:6" x14ac:dyDescent="0.25">
      <c r="A63" t="s">
        <v>19</v>
      </c>
      <c r="B63" s="3">
        <f>B58-B61-B62+B60</f>
        <v>12.69849999999999</v>
      </c>
      <c r="C63" s="3">
        <f t="shared" ref="C63:D63" si="31">C58-C61-C62+C60</f>
        <v>9.084299999999903</v>
      </c>
      <c r="D63" s="3">
        <f t="shared" si="31"/>
        <v>-0.49499999999995148</v>
      </c>
      <c r="E63" s="4">
        <f>B63/D63-1</f>
        <v>-26.653535353537848</v>
      </c>
      <c r="F63" s="4">
        <f>B63/C63-1</f>
        <v>0.39785123784993082</v>
      </c>
    </row>
    <row r="64" spans="1:6" x14ac:dyDescent="0.25">
      <c r="A64" t="s">
        <v>20</v>
      </c>
      <c r="B64" s="3">
        <f t="shared" si="30"/>
        <v>3.8977999999999966</v>
      </c>
      <c r="C64" s="3">
        <f t="shared" si="30"/>
        <v>2.6383999999999972</v>
      </c>
      <c r="D64" s="3">
        <f t="shared" si="30"/>
        <v>-0.37890000000000157</v>
      </c>
    </row>
    <row r="65" spans="1:6" s="5" customFormat="1" x14ac:dyDescent="0.25">
      <c r="A65" s="5" t="s">
        <v>21</v>
      </c>
      <c r="B65" s="6">
        <f>B64/B63</f>
        <v>0.30694963972122691</v>
      </c>
      <c r="C65" s="6">
        <f t="shared" ref="C65:D65" si="32">C64/C63</f>
        <v>0.29043514635140028</v>
      </c>
      <c r="D65" s="6">
        <f t="shared" si="32"/>
        <v>0.76545454545462366</v>
      </c>
    </row>
    <row r="66" spans="1:6" x14ac:dyDescent="0.25">
      <c r="A66" t="s">
        <v>22</v>
      </c>
      <c r="B66" s="3">
        <f>B63-B64</f>
        <v>8.8006999999999938</v>
      </c>
      <c r="C66" s="3">
        <f t="shared" ref="C66:D66" si="33">C63-C64</f>
        <v>6.4458999999999058</v>
      </c>
      <c r="D66" s="3">
        <f t="shared" si="33"/>
        <v>-0.11609999999994991</v>
      </c>
      <c r="E66" s="4">
        <f>B66/D66-1</f>
        <v>-76.802756244649359</v>
      </c>
      <c r="F66" s="4">
        <f>B66/C66-1</f>
        <v>0.36531748863620628</v>
      </c>
    </row>
    <row r="67" spans="1:6" s="5" customFormat="1" x14ac:dyDescent="0.25">
      <c r="A67" s="5" t="s">
        <v>26</v>
      </c>
      <c r="B67" s="6">
        <f>B66/B47</f>
        <v>0.1584404221381274</v>
      </c>
      <c r="C67" s="6">
        <f t="shared" ref="C67:D67" si="34">C66/C47</f>
        <v>0.1203520623166715</v>
      </c>
      <c r="D67" s="6">
        <f t="shared" si="34"/>
        <v>-3.1139195691459046E-3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2019-02-13T08:10:01Z</dcterms:created>
  <dcterms:modified xsi:type="dcterms:W3CDTF">2019-02-13T08:10:16Z</dcterms:modified>
</cp:coreProperties>
</file>