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hupesh/Downloads/"/>
    </mc:Choice>
  </mc:AlternateContent>
  <xr:revisionPtr revIDLastSave="0" documentId="13_ncr:1_{5D28067F-B2C7-CB43-826C-E9E0BEE9185E}" xr6:coauthVersionLast="40" xr6:coauthVersionMax="40" xr10:uidLastSave="{00000000-0000-0000-0000-000000000000}"/>
  <bookViews>
    <workbookView xWindow="0" yWindow="460" windowWidth="25040" windowHeight="14500" xr2:uid="{11D31DD9-037A-C84F-8AB3-A0C93D7DBC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H24" i="1"/>
  <c r="F24" i="1"/>
  <c r="C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S16" i="1"/>
  <c r="S15" i="1"/>
  <c r="P14" i="1"/>
  <c r="P15" i="1"/>
  <c r="O16" i="1"/>
  <c r="O15" i="1"/>
  <c r="S17" i="1"/>
  <c r="P16" i="1"/>
  <c r="O17" i="1"/>
  <c r="F17" i="1"/>
  <c r="F16" i="1" l="1"/>
  <c r="F15" i="1"/>
  <c r="F14" i="1"/>
  <c r="F13" i="1"/>
  <c r="F12" i="1"/>
  <c r="F11" i="1"/>
  <c r="C10" i="1" l="1"/>
  <c r="C11" i="1"/>
  <c r="D11" i="1" s="1"/>
  <c r="C12" i="1"/>
  <c r="D12" i="1"/>
  <c r="C13" i="1"/>
  <c r="D13" i="1"/>
  <c r="C14" i="1"/>
  <c r="D14" i="1"/>
  <c r="C15" i="1"/>
  <c r="D15" i="1"/>
  <c r="C16" i="1"/>
  <c r="D16" i="1"/>
  <c r="C17" i="1"/>
  <c r="D17" i="1"/>
  <c r="I17" i="1"/>
  <c r="J17" i="1"/>
  <c r="K17" i="1" s="1"/>
  <c r="P17" i="1"/>
  <c r="Q17" i="1"/>
  <c r="T17" i="1"/>
  <c r="U17" i="1"/>
  <c r="V17" i="1"/>
  <c r="C18" i="1"/>
  <c r="D18" i="1"/>
  <c r="F18" i="1"/>
  <c r="I18" i="1"/>
  <c r="J18" i="1"/>
  <c r="K18" i="1" s="1"/>
  <c r="M18" i="1"/>
  <c r="O18" i="1"/>
  <c r="P18" i="1"/>
  <c r="Q18" i="1"/>
  <c r="S18" i="1"/>
  <c r="T18" i="1"/>
  <c r="U18" i="1"/>
  <c r="V18" i="1"/>
  <c r="C19" i="1"/>
  <c r="D19" i="1" s="1"/>
  <c r="F19" i="1"/>
  <c r="I19" i="1"/>
  <c r="J19" i="1"/>
  <c r="K19" i="1"/>
  <c r="O19" i="1"/>
  <c r="P19" i="1"/>
  <c r="Q19" i="1"/>
  <c r="S19" i="1"/>
  <c r="T19" i="1"/>
  <c r="U19" i="1"/>
  <c r="V19" i="1"/>
  <c r="C20" i="1"/>
  <c r="D20" i="1"/>
  <c r="F20" i="1"/>
  <c r="I20" i="1"/>
  <c r="J20" i="1"/>
  <c r="K20" i="1"/>
  <c r="M20" i="1"/>
  <c r="O20" i="1"/>
  <c r="P20" i="1"/>
  <c r="Q20" i="1"/>
  <c r="S20" i="1"/>
  <c r="T20" i="1"/>
  <c r="U20" i="1"/>
  <c r="V20" i="1"/>
  <c r="C21" i="1"/>
  <c r="D21" i="1" s="1"/>
  <c r="F21" i="1"/>
  <c r="I21" i="1"/>
  <c r="J21" i="1" s="1"/>
  <c r="K21" i="1" s="1"/>
  <c r="O21" i="1"/>
  <c r="P21" i="1"/>
  <c r="Q21" i="1"/>
  <c r="S21" i="1"/>
  <c r="T21" i="1"/>
  <c r="U21" i="1"/>
  <c r="V21" i="1"/>
  <c r="C22" i="1"/>
  <c r="M22" i="1" s="1"/>
  <c r="D22" i="1"/>
  <c r="F22" i="1"/>
  <c r="I22" i="1"/>
  <c r="J22" i="1"/>
  <c r="K22" i="1" s="1"/>
  <c r="O22" i="1"/>
  <c r="P22" i="1"/>
  <c r="Q22" i="1"/>
  <c r="S22" i="1"/>
  <c r="T22" i="1"/>
  <c r="U22" i="1"/>
  <c r="V22" i="1"/>
  <c r="C23" i="1"/>
  <c r="M23" i="1" s="1"/>
  <c r="D23" i="1"/>
  <c r="F23" i="1"/>
  <c r="I23" i="1"/>
  <c r="J23" i="1"/>
  <c r="K23" i="1"/>
  <c r="O23" i="1"/>
  <c r="P23" i="1"/>
  <c r="Q23" i="1"/>
  <c r="S23" i="1"/>
  <c r="T23" i="1"/>
  <c r="U23" i="1"/>
  <c r="V23" i="1"/>
  <c r="M21" i="1" l="1"/>
  <c r="K24" i="1"/>
  <c r="M19" i="1"/>
</calcChain>
</file>

<file path=xl/sharedStrings.xml><?xml version="1.0" encoding="utf-8"?>
<sst xmlns="http://schemas.openxmlformats.org/spreadsheetml/2006/main" count="25" uniqueCount="23">
  <si>
    <t xml:space="preserve">Other sources </t>
  </si>
  <si>
    <t>Digital &amp; Referral</t>
  </si>
  <si>
    <t>Resort/VO</t>
  </si>
  <si>
    <t>resort/ASF</t>
  </si>
  <si>
    <t>ASF/
VO income</t>
  </si>
  <si>
    <t>% increase</t>
  </si>
  <si>
    <t xml:space="preserve">Income from Resorts </t>
  </si>
  <si>
    <t>ASF/
members</t>
  </si>
  <si>
    <t>ASF/
rooms/
week</t>
  </si>
  <si>
    <t xml:space="preserve">Income from ASF </t>
  </si>
  <si>
    <t>Average membership</t>
  </si>
  <si>
    <t xml:space="preserve">Income from VO </t>
  </si>
  <si>
    <t>% Deficit</t>
  </si>
  <si>
    <t>Deficit room</t>
  </si>
  <si>
    <t>total weeks available</t>
  </si>
  <si>
    <t xml:space="preserve">Number of weeks added </t>
  </si>
  <si>
    <t>New Room</t>
  </si>
  <si>
    <t>New Member</t>
  </si>
  <si>
    <t>Member</t>
  </si>
  <si>
    <t xml:space="preserve">Member addition </t>
  </si>
  <si>
    <t>Inventoy (Rooms)</t>
  </si>
  <si>
    <t xml:space="preserve">% addition over previous year </t>
  </si>
  <si>
    <t>Addition between "06--18"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</si>
</sst>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Hebrew"/>
      <charset val="177"/>
    </font>
    <font>
      <b/>
      <sz val="12"/>
      <color theme="1"/>
      <name val="Arial Hebrew"/>
      <charset val="177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9" fontId="0" fillId="0" borderId="0" xfId="0" applyNumberFormat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5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6" borderId="0" xfId="0" applyFont="1" applyFill="1" applyAlignment="1">
      <alignment horizontal="right" wrapText="1"/>
    </xf>
    <xf numFmtId="0" fontId="2" fillId="5" borderId="0" xfId="0" applyFont="1" applyFill="1" applyAlignment="1">
      <alignment horizontal="right"/>
    </xf>
    <xf numFmtId="0" fontId="1" fillId="0" borderId="0" xfId="0" applyFont="1"/>
    <xf numFmtId="3" fontId="1" fillId="0" borderId="0" xfId="0" applyNumberFormat="1" applyFont="1"/>
    <xf numFmtId="17" fontId="1" fillId="0" borderId="0" xfId="0" applyNumberFormat="1" applyFont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3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09B1B-8A72-4F41-A8AA-992D4AD07180}">
  <dimension ref="A1:X29"/>
  <sheetViews>
    <sheetView tabSelected="1" zoomScale="90" zoomScaleNormal="90" workbookViewId="0">
      <selection activeCell="N23" sqref="N23"/>
    </sheetView>
  </sheetViews>
  <sheetFormatPr baseColWidth="10" defaultRowHeight="15" x14ac:dyDescent="0.2"/>
  <cols>
    <col min="1" max="1" width="16" customWidth="1"/>
    <col min="2" max="2" width="9.83203125" customWidth="1"/>
    <col min="3" max="3" width="9.33203125" customWidth="1"/>
    <col min="4" max="4" width="9.6640625" customWidth="1"/>
    <col min="5" max="5" width="8" bestFit="1" customWidth="1"/>
    <col min="6" max="6" width="6.5" customWidth="1"/>
    <col min="7" max="7" width="10.83203125" customWidth="1"/>
    <col min="8" max="10" width="10.83203125" hidden="1" customWidth="1"/>
    <col min="11" max="11" width="0.33203125" customWidth="1"/>
    <col min="12" max="12" width="8.33203125" customWidth="1"/>
    <col min="13" max="13" width="0.1640625" customWidth="1"/>
    <col min="14" max="14" width="9.83203125" customWidth="1"/>
    <col min="15" max="15" width="8" bestFit="1" customWidth="1"/>
    <col min="16" max="16" width="8" customWidth="1"/>
    <col min="17" max="17" width="8.6640625" hidden="1" customWidth="1"/>
    <col min="18" max="19" width="9.5" customWidth="1"/>
    <col min="20" max="20" width="8.83203125" hidden="1" customWidth="1"/>
    <col min="21" max="22" width="0" hidden="1" customWidth="1"/>
    <col min="23" max="23" width="8.5" bestFit="1" customWidth="1"/>
    <col min="24" max="24" width="7.33203125" bestFit="1" customWidth="1"/>
  </cols>
  <sheetData>
    <row r="1" spans="1:24" x14ac:dyDescent="0.2">
      <c r="A1" t="s">
        <v>19</v>
      </c>
    </row>
    <row r="5" spans="1:24" s="5" customFormat="1" ht="67" customHeight="1" x14ac:dyDescent="0.2">
      <c r="A5" s="6"/>
      <c r="B5" s="15" t="s">
        <v>18</v>
      </c>
      <c r="C5" s="12" t="s">
        <v>17</v>
      </c>
      <c r="D5" s="12" t="s">
        <v>21</v>
      </c>
      <c r="E5" s="14" t="s">
        <v>20</v>
      </c>
      <c r="F5" s="14" t="s">
        <v>16</v>
      </c>
      <c r="G5" s="12" t="s">
        <v>21</v>
      </c>
      <c r="H5" s="14" t="s">
        <v>15</v>
      </c>
      <c r="I5" s="8" t="s">
        <v>14</v>
      </c>
      <c r="J5" s="5" t="s">
        <v>13</v>
      </c>
      <c r="K5" s="5" t="s">
        <v>12</v>
      </c>
      <c r="L5" s="7" t="s">
        <v>11</v>
      </c>
      <c r="M5" s="7" t="s">
        <v>10</v>
      </c>
      <c r="N5" s="11" t="s">
        <v>9</v>
      </c>
      <c r="O5" s="11" t="s">
        <v>5</v>
      </c>
      <c r="P5" s="11" t="s">
        <v>8</v>
      </c>
      <c r="Q5" s="11" t="s">
        <v>7</v>
      </c>
      <c r="R5" s="10" t="s">
        <v>6</v>
      </c>
      <c r="S5" s="10" t="s">
        <v>5</v>
      </c>
      <c r="T5" s="10" t="s">
        <v>4</v>
      </c>
      <c r="U5" s="5" t="s">
        <v>3</v>
      </c>
      <c r="V5" s="5" t="s">
        <v>2</v>
      </c>
      <c r="W5" s="9" t="s">
        <v>1</v>
      </c>
      <c r="X5" s="9" t="s">
        <v>0</v>
      </c>
    </row>
    <row r="6" spans="1:24" s="5" customFormat="1" ht="16" hidden="1" x14ac:dyDescent="0.2">
      <c r="A6" s="16">
        <v>2001</v>
      </c>
      <c r="B6" s="6"/>
      <c r="C6" s="6"/>
      <c r="D6" s="7"/>
      <c r="E6" s="6"/>
      <c r="F6" s="6"/>
      <c r="G6" s="6"/>
      <c r="H6" s="7"/>
      <c r="I6" s="8"/>
      <c r="L6" s="7"/>
      <c r="M6" s="7"/>
      <c r="N6" s="7"/>
      <c r="O6" s="7"/>
      <c r="P6" s="7"/>
      <c r="Q6" s="7"/>
      <c r="R6" s="7"/>
      <c r="S6" s="7"/>
      <c r="T6" s="7"/>
      <c r="W6" s="7"/>
      <c r="X6" s="6"/>
    </row>
    <row r="7" spans="1:24" s="5" customFormat="1" ht="16" hidden="1" x14ac:dyDescent="0.2">
      <c r="A7" s="16">
        <v>2002</v>
      </c>
      <c r="B7" s="16">
        <v>11197</v>
      </c>
      <c r="C7" s="6"/>
      <c r="D7" s="7"/>
      <c r="E7" s="6"/>
      <c r="F7" s="6"/>
      <c r="G7" s="6"/>
      <c r="H7" s="7"/>
      <c r="I7" s="8"/>
      <c r="L7" s="7"/>
      <c r="M7" s="7"/>
      <c r="N7" s="7"/>
      <c r="O7" s="7"/>
      <c r="P7" s="7"/>
      <c r="Q7" s="7"/>
      <c r="R7" s="7"/>
      <c r="S7" s="7"/>
      <c r="T7" s="7"/>
      <c r="W7" s="7"/>
      <c r="X7" s="6"/>
    </row>
    <row r="8" spans="1:24" s="5" customFormat="1" ht="16" hidden="1" x14ac:dyDescent="0.2">
      <c r="A8" s="16">
        <v>2003</v>
      </c>
      <c r="B8" s="6"/>
      <c r="C8" s="6"/>
      <c r="D8" s="7"/>
      <c r="E8" s="6"/>
      <c r="F8" s="6"/>
      <c r="G8" s="6"/>
      <c r="H8" s="7"/>
      <c r="I8" s="8"/>
      <c r="L8" s="7"/>
      <c r="M8" s="7"/>
      <c r="N8" s="7"/>
      <c r="O8" s="7"/>
      <c r="P8" s="7"/>
      <c r="Q8" s="7"/>
      <c r="R8" s="7"/>
      <c r="S8" s="7"/>
      <c r="T8" s="7"/>
      <c r="W8" s="7"/>
      <c r="X8" s="6"/>
    </row>
    <row r="9" spans="1:24" s="5" customFormat="1" ht="16" hidden="1" x14ac:dyDescent="0.2">
      <c r="A9" s="16">
        <v>2004</v>
      </c>
      <c r="B9" s="17">
        <v>20536</v>
      </c>
      <c r="C9" s="6"/>
      <c r="D9" s="7"/>
      <c r="E9" s="6"/>
      <c r="F9" s="6"/>
      <c r="G9" s="6"/>
      <c r="H9" s="7"/>
      <c r="I9" s="8"/>
      <c r="L9" s="7"/>
      <c r="M9" s="7"/>
      <c r="N9" s="7"/>
      <c r="O9" s="7"/>
      <c r="P9" s="7"/>
      <c r="Q9" s="7"/>
      <c r="R9" s="7"/>
      <c r="S9" s="7"/>
      <c r="T9" s="7"/>
      <c r="W9" s="7"/>
      <c r="X9" s="6"/>
    </row>
    <row r="10" spans="1:24" s="5" customFormat="1" ht="17" x14ac:dyDescent="0.25">
      <c r="A10" s="21">
        <v>2005</v>
      </c>
      <c r="B10" s="22">
        <v>28491</v>
      </c>
      <c r="C10" s="22">
        <f t="shared" ref="C10:C23" si="0">B10-B9</f>
        <v>7955</v>
      </c>
      <c r="D10" s="23"/>
      <c r="E10" s="24">
        <v>500</v>
      </c>
      <c r="F10" s="25"/>
      <c r="G10" s="25"/>
      <c r="H10" s="21"/>
      <c r="I10" s="8"/>
      <c r="L10" s="7"/>
      <c r="M10" s="7"/>
      <c r="N10" s="7"/>
      <c r="O10" s="7"/>
      <c r="P10" s="7"/>
      <c r="Q10" s="7"/>
      <c r="R10" s="7"/>
      <c r="S10" s="7"/>
      <c r="T10" s="7"/>
      <c r="W10" s="7"/>
      <c r="X10" s="6"/>
    </row>
    <row r="11" spans="1:24" s="5" customFormat="1" ht="17" x14ac:dyDescent="0.25">
      <c r="A11" s="21">
        <v>2006</v>
      </c>
      <c r="B11" s="22">
        <v>38691</v>
      </c>
      <c r="C11" s="22">
        <f t="shared" si="0"/>
        <v>10200</v>
      </c>
      <c r="D11" s="23">
        <f t="shared" ref="D10:D23" si="1">C11/B10</f>
        <v>0.35800779193429505</v>
      </c>
      <c r="E11" s="24">
        <v>606</v>
      </c>
      <c r="F11" s="21">
        <f t="shared" ref="F11:F17" si="2">E11-E10</f>
        <v>106</v>
      </c>
      <c r="G11" s="23">
        <f t="shared" ref="G11:G23" si="3">F11/E10</f>
        <v>0.21199999999999999</v>
      </c>
      <c r="H11" s="22">
        <f>F11*52</f>
        <v>5512</v>
      </c>
      <c r="I11" s="8"/>
      <c r="L11" s="7"/>
      <c r="M11" s="7"/>
      <c r="N11" s="7"/>
      <c r="O11" s="7"/>
      <c r="P11" s="7"/>
      <c r="Q11" s="7"/>
      <c r="R11" s="7"/>
      <c r="S11" s="7"/>
      <c r="T11" s="7"/>
      <c r="W11" s="7"/>
      <c r="X11" s="6"/>
    </row>
    <row r="12" spans="1:24" s="5" customFormat="1" ht="17" x14ac:dyDescent="0.25">
      <c r="A12" s="21">
        <v>2007</v>
      </c>
      <c r="B12" s="22">
        <v>53101</v>
      </c>
      <c r="C12" s="22">
        <f t="shared" si="0"/>
        <v>14410</v>
      </c>
      <c r="D12" s="23">
        <f t="shared" si="1"/>
        <v>0.37243803468506886</v>
      </c>
      <c r="E12" s="24">
        <v>675</v>
      </c>
      <c r="F12" s="21">
        <f t="shared" si="2"/>
        <v>69</v>
      </c>
      <c r="G12" s="23">
        <f t="shared" si="3"/>
        <v>0.11386138613861387</v>
      </c>
      <c r="H12" s="22">
        <f t="shared" ref="H12:H23" si="4">F12*52</f>
        <v>3588</v>
      </c>
      <c r="I12" s="8"/>
      <c r="L12" s="7"/>
      <c r="M12" s="7"/>
      <c r="N12" s="7"/>
      <c r="O12" s="7"/>
      <c r="P12" s="7"/>
      <c r="Q12" s="7"/>
      <c r="R12" s="7"/>
      <c r="S12" s="7"/>
      <c r="T12" s="7"/>
      <c r="W12" s="7"/>
      <c r="X12" s="6"/>
    </row>
    <row r="13" spans="1:24" s="5" customFormat="1" ht="17" x14ac:dyDescent="0.25">
      <c r="A13" s="21">
        <v>2008</v>
      </c>
      <c r="B13" s="22">
        <v>73533</v>
      </c>
      <c r="C13" s="22">
        <f t="shared" si="0"/>
        <v>20432</v>
      </c>
      <c r="D13" s="23">
        <f t="shared" si="1"/>
        <v>0.38477618123952467</v>
      </c>
      <c r="E13" s="24">
        <v>779</v>
      </c>
      <c r="F13" s="21">
        <f t="shared" si="2"/>
        <v>104</v>
      </c>
      <c r="G13" s="23">
        <f t="shared" si="3"/>
        <v>0.15407407407407409</v>
      </c>
      <c r="H13" s="22">
        <f t="shared" si="4"/>
        <v>5408</v>
      </c>
      <c r="I13" s="8"/>
      <c r="L13" s="7"/>
      <c r="M13" s="7"/>
      <c r="N13" s="7"/>
      <c r="O13" s="7"/>
      <c r="P13" s="7"/>
      <c r="Q13" s="7"/>
      <c r="R13" s="7"/>
      <c r="S13" s="7"/>
      <c r="T13" s="7"/>
      <c r="W13" s="7"/>
      <c r="X13" s="6"/>
    </row>
    <row r="14" spans="1:24" s="5" customFormat="1" ht="17" x14ac:dyDescent="0.25">
      <c r="A14" s="21">
        <v>2009</v>
      </c>
      <c r="B14" s="22">
        <v>92825</v>
      </c>
      <c r="C14" s="22">
        <f t="shared" si="0"/>
        <v>19292</v>
      </c>
      <c r="D14" s="23">
        <f t="shared" si="1"/>
        <v>0.26235839691023077</v>
      </c>
      <c r="E14" s="24">
        <v>1177</v>
      </c>
      <c r="F14" s="21">
        <f t="shared" si="2"/>
        <v>398</v>
      </c>
      <c r="G14" s="23">
        <f t="shared" si="3"/>
        <v>0.51091142490372277</v>
      </c>
      <c r="H14" s="22">
        <f t="shared" si="4"/>
        <v>20696</v>
      </c>
      <c r="I14" s="8"/>
      <c r="L14" s="13">
        <v>29720</v>
      </c>
      <c r="M14" s="7"/>
      <c r="N14">
        <v>4555</v>
      </c>
      <c r="O14" s="7"/>
      <c r="P14" s="3">
        <f t="shared" ref="P14:P23" si="5">2*N14/E14</f>
        <v>7.740016992353441</v>
      </c>
      <c r="Q14" s="7"/>
      <c r="R14">
        <v>4908</v>
      </c>
      <c r="S14" s="7"/>
      <c r="T14" s="7"/>
      <c r="W14" s="7"/>
      <c r="X14" s="6"/>
    </row>
    <row r="15" spans="1:24" s="5" customFormat="1" ht="17" x14ac:dyDescent="0.25">
      <c r="A15" s="21">
        <v>2010</v>
      </c>
      <c r="B15" s="22">
        <v>109884</v>
      </c>
      <c r="C15" s="22">
        <f t="shared" si="0"/>
        <v>17059</v>
      </c>
      <c r="D15" s="23">
        <f t="shared" si="1"/>
        <v>0.18377592243468893</v>
      </c>
      <c r="E15" s="24">
        <v>1476</v>
      </c>
      <c r="F15" s="21">
        <f t="shared" si="2"/>
        <v>299</v>
      </c>
      <c r="G15" s="23">
        <f t="shared" si="3"/>
        <v>0.25403568394222598</v>
      </c>
      <c r="H15" s="22">
        <f t="shared" si="4"/>
        <v>15548</v>
      </c>
      <c r="I15" s="8"/>
      <c r="L15" s="13">
        <v>34856</v>
      </c>
      <c r="M15" s="7"/>
      <c r="N15">
        <v>5174</v>
      </c>
      <c r="O15" s="1">
        <f t="shared" ref="O15:O23" si="6">(N15-N14)/N14</f>
        <v>0.1358946212952799</v>
      </c>
      <c r="P15" s="3">
        <f t="shared" si="5"/>
        <v>7.0108401084010836</v>
      </c>
      <c r="Q15" s="7"/>
      <c r="R15">
        <v>6575</v>
      </c>
      <c r="S15" s="1">
        <f t="shared" ref="S15:S23" si="7">(R15-R14)/R14</f>
        <v>0.33964955175224126</v>
      </c>
      <c r="T15" s="7"/>
      <c r="W15" s="7"/>
      <c r="X15" s="6"/>
    </row>
    <row r="16" spans="1:24" s="5" customFormat="1" ht="17" x14ac:dyDescent="0.25">
      <c r="A16" s="21">
        <v>2011</v>
      </c>
      <c r="B16" s="22">
        <v>125169</v>
      </c>
      <c r="C16" s="22">
        <f t="shared" si="0"/>
        <v>15285</v>
      </c>
      <c r="D16" s="23">
        <f t="shared" si="1"/>
        <v>0.13910123402861199</v>
      </c>
      <c r="E16" s="24">
        <v>1564</v>
      </c>
      <c r="F16" s="21">
        <f t="shared" si="2"/>
        <v>88</v>
      </c>
      <c r="G16" s="23">
        <f t="shared" si="3"/>
        <v>5.9620596205962058E-2</v>
      </c>
      <c r="H16" s="22">
        <f t="shared" si="4"/>
        <v>4576</v>
      </c>
      <c r="I16" s="8"/>
      <c r="L16">
        <v>33541</v>
      </c>
      <c r="M16" s="7"/>
      <c r="N16">
        <v>7207</v>
      </c>
      <c r="O16" s="1">
        <f t="shared" si="6"/>
        <v>0.39292616930807883</v>
      </c>
      <c r="P16" s="3">
        <f t="shared" si="5"/>
        <v>9.2161125319693102</v>
      </c>
      <c r="Q16" s="7"/>
      <c r="R16">
        <v>7634</v>
      </c>
      <c r="S16" s="1">
        <f t="shared" si="7"/>
        <v>0.16106463878326996</v>
      </c>
      <c r="T16" s="7"/>
      <c r="W16" s="7"/>
      <c r="X16" s="6"/>
    </row>
    <row r="17" spans="1:24" ht="17" x14ac:dyDescent="0.25">
      <c r="A17" s="21">
        <v>2012</v>
      </c>
      <c r="B17" s="22">
        <v>143258</v>
      </c>
      <c r="C17" s="22">
        <f t="shared" si="0"/>
        <v>18089</v>
      </c>
      <c r="D17" s="23">
        <f t="shared" si="1"/>
        <v>0.14451661353849596</v>
      </c>
      <c r="E17" s="21">
        <v>2049</v>
      </c>
      <c r="F17" s="21">
        <f>E17-E16</f>
        <v>485</v>
      </c>
      <c r="G17" s="23">
        <f t="shared" si="3"/>
        <v>0.31010230179028131</v>
      </c>
      <c r="H17" s="22">
        <f t="shared" si="4"/>
        <v>25220</v>
      </c>
      <c r="I17">
        <f t="shared" ref="I17:I23" si="8">E17*50</f>
        <v>102450</v>
      </c>
      <c r="J17">
        <f t="shared" ref="J17:J23" si="9">(B17-I17)/50</f>
        <v>816.16</v>
      </c>
      <c r="K17" s="1">
        <f t="shared" ref="K17:K23" si="10">J17/E17</f>
        <v>0.39832113225963883</v>
      </c>
      <c r="L17">
        <v>39720</v>
      </c>
      <c r="N17">
        <v>9296</v>
      </c>
      <c r="O17" s="1">
        <f t="shared" si="6"/>
        <v>0.28985708339114752</v>
      </c>
      <c r="P17" s="3">
        <f t="shared" si="5"/>
        <v>9.0736944851146895</v>
      </c>
      <c r="Q17" s="3">
        <f t="shared" ref="Q17:Q23" si="11">100*N17/B17</f>
        <v>6.4889918887601388</v>
      </c>
      <c r="R17">
        <v>7904</v>
      </c>
      <c r="S17" s="1">
        <f t="shared" si="7"/>
        <v>3.5368090123133349E-2</v>
      </c>
      <c r="T17" s="3">
        <f t="shared" ref="T17:T23" si="12">N17/L17</f>
        <v>0.23403826787512588</v>
      </c>
      <c r="U17" s="3">
        <f t="shared" ref="U17:U23" si="13">R17/N17</f>
        <v>0.85025817555938032</v>
      </c>
      <c r="V17" s="3">
        <f t="shared" ref="V17:V23" si="14">R17/L17</f>
        <v>0.19899295065458208</v>
      </c>
      <c r="W17">
        <v>71</v>
      </c>
      <c r="X17">
        <v>29</v>
      </c>
    </row>
    <row r="18" spans="1:24" ht="17" x14ac:dyDescent="0.25">
      <c r="A18" s="21">
        <v>2013</v>
      </c>
      <c r="B18" s="22">
        <v>160747</v>
      </c>
      <c r="C18" s="22">
        <f t="shared" si="0"/>
        <v>17489</v>
      </c>
      <c r="D18" s="23">
        <f t="shared" si="1"/>
        <v>0.12208044227896522</v>
      </c>
      <c r="E18" s="21">
        <v>2480</v>
      </c>
      <c r="F18" s="21">
        <f t="shared" ref="F18:F23" si="15">E18-E17</f>
        <v>431</v>
      </c>
      <c r="G18" s="23">
        <f t="shared" si="3"/>
        <v>0.21034651049292338</v>
      </c>
      <c r="H18" s="22">
        <f t="shared" si="4"/>
        <v>22412</v>
      </c>
      <c r="I18">
        <f t="shared" si="8"/>
        <v>124000</v>
      </c>
      <c r="J18">
        <f t="shared" si="9"/>
        <v>734.94</v>
      </c>
      <c r="K18" s="1">
        <f t="shared" si="10"/>
        <v>0.29634677419354843</v>
      </c>
      <c r="L18">
        <v>44586</v>
      </c>
      <c r="M18" s="4">
        <f t="shared" ref="M18:M23" si="16">L18/C18</f>
        <v>2.5493738921607867</v>
      </c>
      <c r="N18">
        <v>11380</v>
      </c>
      <c r="O18" s="1">
        <f t="shared" si="6"/>
        <v>0.22418244406196214</v>
      </c>
      <c r="P18" s="3">
        <f t="shared" si="5"/>
        <v>9.17741935483871</v>
      </c>
      <c r="Q18" s="3">
        <f t="shared" si="11"/>
        <v>7.0794478279532429</v>
      </c>
      <c r="R18">
        <v>9314</v>
      </c>
      <c r="S18" s="1">
        <f t="shared" si="7"/>
        <v>0.17839068825910931</v>
      </c>
      <c r="T18" s="3">
        <f t="shared" si="12"/>
        <v>0.25523706993226575</v>
      </c>
      <c r="U18" s="3">
        <f t="shared" si="13"/>
        <v>0.81845342706502633</v>
      </c>
      <c r="V18" s="3">
        <f t="shared" si="14"/>
        <v>0.20889965460009868</v>
      </c>
      <c r="W18">
        <v>66</v>
      </c>
      <c r="X18">
        <v>46</v>
      </c>
    </row>
    <row r="19" spans="1:24" ht="17" x14ac:dyDescent="0.25">
      <c r="A19" s="21">
        <v>2014</v>
      </c>
      <c r="B19" s="22">
        <v>170722</v>
      </c>
      <c r="C19" s="22">
        <f t="shared" si="0"/>
        <v>9975</v>
      </c>
      <c r="D19" s="23">
        <f t="shared" si="1"/>
        <v>6.2054035223052376E-2</v>
      </c>
      <c r="E19" s="21">
        <v>2407</v>
      </c>
      <c r="F19" s="21">
        <f t="shared" si="15"/>
        <v>-73</v>
      </c>
      <c r="G19" s="23">
        <f t="shared" si="3"/>
        <v>-2.9435483870967741E-2</v>
      </c>
      <c r="H19" s="22">
        <f t="shared" si="4"/>
        <v>-3796</v>
      </c>
      <c r="I19">
        <f t="shared" si="8"/>
        <v>120350</v>
      </c>
      <c r="J19">
        <f t="shared" si="9"/>
        <v>1007.44</v>
      </c>
      <c r="K19" s="1">
        <f t="shared" si="10"/>
        <v>0.41854590776900708</v>
      </c>
      <c r="L19">
        <v>48260</v>
      </c>
      <c r="M19" s="4">
        <f t="shared" si="16"/>
        <v>4.8380952380952378</v>
      </c>
      <c r="N19">
        <v>13273</v>
      </c>
      <c r="O19" s="1">
        <f t="shared" si="6"/>
        <v>0.16634446397188049</v>
      </c>
      <c r="P19" s="3">
        <f t="shared" si="5"/>
        <v>11.028666389696719</v>
      </c>
      <c r="Q19" s="3">
        <f t="shared" si="11"/>
        <v>7.7746277574067779</v>
      </c>
      <c r="R19">
        <v>10815</v>
      </c>
      <c r="S19" s="1">
        <f t="shared" si="7"/>
        <v>0.1611552501610479</v>
      </c>
      <c r="T19" s="3">
        <f t="shared" si="12"/>
        <v>0.27503108164111068</v>
      </c>
      <c r="U19" s="3">
        <f t="shared" si="13"/>
        <v>0.8148120244104573</v>
      </c>
      <c r="V19" s="3">
        <f t="shared" si="14"/>
        <v>0.22409863240779113</v>
      </c>
      <c r="W19">
        <v>63</v>
      </c>
      <c r="X19">
        <v>47</v>
      </c>
    </row>
    <row r="20" spans="1:24" ht="17" x14ac:dyDescent="0.25">
      <c r="A20" s="21">
        <v>2015</v>
      </c>
      <c r="B20" s="22">
        <v>183431</v>
      </c>
      <c r="C20" s="22">
        <f t="shared" si="0"/>
        <v>12709</v>
      </c>
      <c r="D20" s="23">
        <f t="shared" si="1"/>
        <v>7.4442661168449289E-2</v>
      </c>
      <c r="E20" s="21">
        <v>2816</v>
      </c>
      <c r="F20" s="21">
        <f t="shared" si="15"/>
        <v>409</v>
      </c>
      <c r="G20" s="23">
        <f t="shared" si="3"/>
        <v>0.16992106356460324</v>
      </c>
      <c r="H20" s="22">
        <f t="shared" si="4"/>
        <v>21268</v>
      </c>
      <c r="I20">
        <f t="shared" si="8"/>
        <v>140800</v>
      </c>
      <c r="J20">
        <f t="shared" si="9"/>
        <v>852.62</v>
      </c>
      <c r="K20" s="1">
        <f t="shared" si="10"/>
        <v>0.30277698863636365</v>
      </c>
      <c r="L20">
        <v>44394</v>
      </c>
      <c r="M20" s="4">
        <f t="shared" si="16"/>
        <v>3.4931151152726416</v>
      </c>
      <c r="N20">
        <v>15561</v>
      </c>
      <c r="O20" s="1">
        <f t="shared" si="6"/>
        <v>0.17238001958863858</v>
      </c>
      <c r="P20" s="3">
        <f t="shared" si="5"/>
        <v>11.051846590909092</v>
      </c>
      <c r="Q20" s="3">
        <f t="shared" si="11"/>
        <v>8.4832988971329826</v>
      </c>
      <c r="R20">
        <v>13181</v>
      </c>
      <c r="S20" s="1">
        <f t="shared" si="7"/>
        <v>0.21877022653721684</v>
      </c>
      <c r="T20" s="3">
        <f t="shared" si="12"/>
        <v>0.35052034058656573</v>
      </c>
      <c r="U20" s="3">
        <f t="shared" si="13"/>
        <v>0.84705353126405758</v>
      </c>
      <c r="V20" s="3">
        <f t="shared" si="14"/>
        <v>0.2969094922737307</v>
      </c>
      <c r="W20">
        <v>47</v>
      </c>
      <c r="X20">
        <v>53</v>
      </c>
    </row>
    <row r="21" spans="1:24" ht="17" x14ac:dyDescent="0.25">
      <c r="A21" s="21">
        <v>2016</v>
      </c>
      <c r="B21" s="22">
        <v>199617</v>
      </c>
      <c r="C21" s="22">
        <f t="shared" si="0"/>
        <v>16186</v>
      </c>
      <c r="D21" s="23">
        <f t="shared" si="1"/>
        <v>8.8240264731697479E-2</v>
      </c>
      <c r="E21" s="21">
        <v>2879</v>
      </c>
      <c r="F21" s="21">
        <f t="shared" si="15"/>
        <v>63</v>
      </c>
      <c r="G21" s="23">
        <f t="shared" si="3"/>
        <v>2.2372159090909092E-2</v>
      </c>
      <c r="H21" s="22">
        <f t="shared" si="4"/>
        <v>3276</v>
      </c>
      <c r="I21">
        <f t="shared" si="8"/>
        <v>143950</v>
      </c>
      <c r="J21">
        <f t="shared" si="9"/>
        <v>1113.3399999999999</v>
      </c>
      <c r="K21" s="1">
        <f t="shared" si="10"/>
        <v>0.38671066342480026</v>
      </c>
      <c r="L21">
        <v>53911</v>
      </c>
      <c r="M21" s="4">
        <f t="shared" si="16"/>
        <v>3.3307179043617943</v>
      </c>
      <c r="N21">
        <v>17297</v>
      </c>
      <c r="O21" s="1">
        <f t="shared" si="6"/>
        <v>0.11156095366621682</v>
      </c>
      <c r="P21" s="3">
        <f t="shared" si="5"/>
        <v>12.015977770059049</v>
      </c>
      <c r="Q21" s="3">
        <f t="shared" si="11"/>
        <v>8.6650936543480768</v>
      </c>
      <c r="R21">
        <v>17273</v>
      </c>
      <c r="S21" s="1">
        <f t="shared" si="7"/>
        <v>0.31044685532205446</v>
      </c>
      <c r="T21" s="3">
        <f t="shared" si="12"/>
        <v>0.32084361262080097</v>
      </c>
      <c r="U21" s="3">
        <f t="shared" si="13"/>
        <v>0.99861247615193383</v>
      </c>
      <c r="V21" s="3">
        <f t="shared" si="14"/>
        <v>0.32039843445678989</v>
      </c>
      <c r="W21">
        <v>47</v>
      </c>
      <c r="X21">
        <v>53</v>
      </c>
    </row>
    <row r="22" spans="1:24" ht="17" x14ac:dyDescent="0.25">
      <c r="A22" s="21">
        <v>2017</v>
      </c>
      <c r="B22" s="22">
        <v>218138</v>
      </c>
      <c r="C22" s="22">
        <f t="shared" si="0"/>
        <v>18521</v>
      </c>
      <c r="D22" s="23">
        <f t="shared" si="1"/>
        <v>9.2782678829959372E-2</v>
      </c>
      <c r="E22" s="21">
        <v>3152</v>
      </c>
      <c r="F22" s="21">
        <f t="shared" si="15"/>
        <v>273</v>
      </c>
      <c r="G22" s="23">
        <f t="shared" si="3"/>
        <v>9.4824591872177844E-2</v>
      </c>
      <c r="H22" s="22">
        <f t="shared" si="4"/>
        <v>14196</v>
      </c>
      <c r="I22">
        <f t="shared" si="8"/>
        <v>157600</v>
      </c>
      <c r="J22">
        <f t="shared" si="9"/>
        <v>1210.76</v>
      </c>
      <c r="K22" s="1">
        <f t="shared" si="10"/>
        <v>0.3841243654822335</v>
      </c>
      <c r="L22">
        <v>58328</v>
      </c>
      <c r="M22" s="4">
        <f t="shared" si="16"/>
        <v>3.1492899951406512</v>
      </c>
      <c r="N22">
        <v>21007</v>
      </c>
      <c r="O22" s="1">
        <f t="shared" si="6"/>
        <v>0.21448806151355726</v>
      </c>
      <c r="P22" s="3">
        <f t="shared" si="5"/>
        <v>13.329314720812183</v>
      </c>
      <c r="Q22" s="3">
        <f t="shared" si="11"/>
        <v>9.630142386929375</v>
      </c>
      <c r="R22">
        <v>19036</v>
      </c>
      <c r="S22" s="1">
        <f t="shared" si="7"/>
        <v>0.1020668094714294</v>
      </c>
      <c r="T22" s="3">
        <f t="shared" si="12"/>
        <v>0.36015292826772732</v>
      </c>
      <c r="U22" s="3">
        <f t="shared" si="13"/>
        <v>0.90617413243204648</v>
      </c>
      <c r="V22" s="3">
        <f t="shared" si="14"/>
        <v>0.3263612673158689</v>
      </c>
      <c r="W22">
        <v>50</v>
      </c>
      <c r="X22">
        <v>50</v>
      </c>
    </row>
    <row r="23" spans="1:24" ht="17" x14ac:dyDescent="0.25">
      <c r="A23" s="21">
        <v>2018</v>
      </c>
      <c r="B23" s="22">
        <v>235792</v>
      </c>
      <c r="C23" s="22">
        <f t="shared" si="0"/>
        <v>17654</v>
      </c>
      <c r="D23" s="23">
        <f t="shared" si="1"/>
        <v>8.0930420192722036E-2</v>
      </c>
      <c r="E23" s="21">
        <v>3472</v>
      </c>
      <c r="F23" s="21">
        <f t="shared" si="15"/>
        <v>320</v>
      </c>
      <c r="G23" s="23">
        <f t="shared" si="3"/>
        <v>0.10152284263959391</v>
      </c>
      <c r="H23" s="22">
        <f t="shared" si="4"/>
        <v>16640</v>
      </c>
      <c r="I23">
        <f t="shared" si="8"/>
        <v>173600</v>
      </c>
      <c r="J23">
        <f t="shared" si="9"/>
        <v>1243.8399999999999</v>
      </c>
      <c r="K23" s="1">
        <f t="shared" si="10"/>
        <v>0.35824884792626727</v>
      </c>
      <c r="L23">
        <v>54494</v>
      </c>
      <c r="M23" s="4">
        <f t="shared" si="16"/>
        <v>3.0867792001812622</v>
      </c>
      <c r="N23">
        <v>21668</v>
      </c>
      <c r="O23" s="1">
        <f t="shared" si="6"/>
        <v>3.1465701908887513E-2</v>
      </c>
      <c r="P23" s="3">
        <f t="shared" si="5"/>
        <v>12.481566820276498</v>
      </c>
      <c r="Q23" s="3">
        <f t="shared" si="11"/>
        <v>9.1894551129809319</v>
      </c>
      <c r="R23">
        <v>20927</v>
      </c>
      <c r="S23" s="1">
        <f t="shared" si="7"/>
        <v>9.9338096238705612E-2</v>
      </c>
      <c r="T23" s="3">
        <f t="shared" si="12"/>
        <v>0.397621756523654</v>
      </c>
      <c r="U23" s="3">
        <f t="shared" si="13"/>
        <v>0.96580210448587778</v>
      </c>
      <c r="V23" s="3">
        <f t="shared" si="14"/>
        <v>0.3840239292399163</v>
      </c>
      <c r="W23">
        <v>52</v>
      </c>
      <c r="X23">
        <v>48</v>
      </c>
    </row>
    <row r="24" spans="1:24" ht="34" x14ac:dyDescent="0.2">
      <c r="A24" s="18" t="s">
        <v>22</v>
      </c>
      <c r="B24" s="17"/>
      <c r="C24" s="20">
        <f>SUM(C11:C23)</f>
        <v>207301</v>
      </c>
      <c r="D24" s="20"/>
      <c r="E24" s="20"/>
      <c r="F24" s="19">
        <f>SUM(F11:F23)</f>
        <v>2972</v>
      </c>
      <c r="G24" s="19"/>
      <c r="H24" s="19">
        <f>F24*52</f>
        <v>154544</v>
      </c>
      <c r="K24">
        <f>(C24-H24)/C24</f>
        <v>0.25449467199868792</v>
      </c>
    </row>
    <row r="26" spans="1:24" x14ac:dyDescent="0.2">
      <c r="P26" s="1"/>
    </row>
    <row r="29" spans="1:24" x14ac:dyDescent="0.2">
      <c r="D29" s="2"/>
      <c r="O29" s="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2019-01-23T04:56:43Z</dcterms:created>
  <dcterms:modified xsi:type="dcterms:W3CDTF">2019-02-02T06:42:46Z</dcterms:modified>
</cp:coreProperties>
</file>