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EE1B258B-5CF3-4D43-B179-171B28159F9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KellyCriterionCapitalAllocato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6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6" i="1"/>
  <c r="H6" i="1" s="1"/>
  <c r="F7" i="1"/>
  <c r="H7" i="1" s="1"/>
  <c r="F8" i="1"/>
  <c r="F9" i="1"/>
  <c r="F10" i="1"/>
  <c r="H1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A6" i="1"/>
  <c r="H5" i="1" l="1"/>
  <c r="H9" i="1"/>
  <c r="H8" i="1"/>
  <c r="I4" i="1"/>
  <c r="AG24" i="1" s="1"/>
  <c r="A3" i="1"/>
  <c r="AG16" i="1" l="1"/>
  <c r="AG23" i="1"/>
  <c r="AG21" i="1"/>
  <c r="AG18" i="1"/>
  <c r="AG11" i="1"/>
  <c r="AG13" i="1"/>
  <c r="AG10" i="1"/>
  <c r="AG12" i="1"/>
  <c r="AG15" i="1"/>
  <c r="AG17" i="1"/>
  <c r="AG14" i="1"/>
  <c r="AG20" i="1"/>
  <c r="AG22" i="1"/>
  <c r="AG19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" i="1"/>
  <c r="AB1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" i="1"/>
  <c r="Z1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I5" i="1"/>
  <c r="B5" i="1"/>
  <c r="I7" i="1"/>
  <c r="AG6" i="1" s="1"/>
  <c r="I10" i="1"/>
  <c r="J10" i="1" s="1"/>
  <c r="I8" i="1"/>
  <c r="AG7" i="1" s="1"/>
  <c r="I6" i="1"/>
  <c r="AG5" i="1" s="1"/>
  <c r="I9" i="1"/>
  <c r="AG8" i="1" s="1"/>
  <c r="J8" i="1" s="1"/>
  <c r="J7" i="1" l="1"/>
  <c r="J5" i="1"/>
  <c r="AG9" i="1"/>
  <c r="J9" i="1" s="1"/>
</calcChain>
</file>

<file path=xl/sharedStrings.xml><?xml version="1.0" encoding="utf-8"?>
<sst xmlns="http://schemas.openxmlformats.org/spreadsheetml/2006/main" count="29" uniqueCount="27">
  <si>
    <t>Date</t>
  </si>
  <si>
    <t>Number of Securities</t>
  </si>
  <si>
    <t>5 Securities</t>
  </si>
  <si>
    <t>S. No.</t>
  </si>
  <si>
    <t>Security Name</t>
  </si>
  <si>
    <t>Total Capital</t>
  </si>
  <si>
    <t>Expected Returns</t>
  </si>
  <si>
    <t>Expected Capital Allocation</t>
  </si>
  <si>
    <t>Current Capital Allocation</t>
  </si>
  <si>
    <t>Expected Capital Change</t>
  </si>
  <si>
    <t>Expected Capital Allocation (%)</t>
  </si>
  <si>
    <t>Current Capital Allocation (%)</t>
  </si>
  <si>
    <t>Expected Capital Change (%)</t>
  </si>
  <si>
    <t>AAA</t>
  </si>
  <si>
    <t>BBB</t>
  </si>
  <si>
    <t>CCC</t>
  </si>
  <si>
    <t>DDD</t>
  </si>
  <si>
    <t>Expected Investment Period</t>
  </si>
  <si>
    <t>Notation</t>
  </si>
  <si>
    <t>John Doe</t>
  </si>
  <si>
    <t>Country</t>
  </si>
  <si>
    <t>India</t>
  </si>
  <si>
    <t>Kelly Criteria</t>
  </si>
  <si>
    <t>Probability of Achieving Expected Returns</t>
  </si>
  <si>
    <t>Tolerable Drawdown</t>
  </si>
  <si>
    <t>EEE</t>
  </si>
  <si>
    <r>
      <t>"</t>
    </r>
    <r>
      <rPr>
        <b/>
        <sz val="12"/>
        <color rgb="FF305496"/>
        <rFont val="Calibri"/>
        <family val="2"/>
        <scheme val="minor"/>
      </rPr>
      <t>Kelly Criterion Capital Allocator</t>
    </r>
    <r>
      <rPr>
        <sz val="12"/>
        <color rgb="FF305496"/>
        <rFont val="Calibri"/>
        <family val="2"/>
        <scheme val="minor"/>
      </rPr>
      <t xml:space="preserve">" is a simple </t>
    </r>
    <r>
      <rPr>
        <b/>
        <sz val="12"/>
        <color rgb="FF305496"/>
        <rFont val="Calibri"/>
        <family val="2"/>
        <scheme val="minor"/>
      </rPr>
      <t>Capital Allocation</t>
    </r>
    <r>
      <rPr>
        <sz val="12"/>
        <color rgb="FF305496"/>
        <rFont val="Calibri"/>
        <family val="2"/>
        <scheme val="minor"/>
      </rPr>
      <t xml:space="preserve"> model built and improvised by </t>
    </r>
    <r>
      <rPr>
        <b/>
        <sz val="12"/>
        <color rgb="FF305496"/>
        <rFont val="Calibri"/>
        <family val="2"/>
        <scheme val="minor"/>
      </rPr>
      <t>Dinesh Sairam</t>
    </r>
    <r>
      <rPr>
        <sz val="12"/>
        <color rgb="FF305496"/>
        <rFont val="Calibri"/>
        <family val="2"/>
        <scheme val="minor"/>
      </rPr>
      <t xml:space="preserve">, inspired by </t>
    </r>
    <r>
      <rPr>
        <b/>
        <sz val="12"/>
        <color rgb="FF305496"/>
        <rFont val="Calibri"/>
        <family val="2"/>
        <scheme val="minor"/>
      </rPr>
      <t>Dr. J. L. Kelly Jr. (Scientist, Bell Labs)</t>
    </r>
    <r>
      <rPr>
        <sz val="12"/>
        <color rgb="FF305496"/>
        <rFont val="Calibri"/>
        <family val="2"/>
        <scheme val="minor"/>
      </rPr>
      <t xml:space="preserve">. For more Valuation-related content, visit </t>
    </r>
    <r>
      <rPr>
        <b/>
        <sz val="12"/>
        <color rgb="FF305496"/>
        <rFont val="Calibri"/>
        <family val="2"/>
        <scheme val="minor"/>
      </rPr>
      <t>www.valuationinmotion.blogspot.in</t>
    </r>
    <r>
      <rPr>
        <sz val="12"/>
        <color rgb="FF305496"/>
        <rFont val="Calibri"/>
        <family val="2"/>
        <scheme val="minor"/>
      </rPr>
      <t xml:space="preserve"> or write to </t>
    </r>
    <r>
      <rPr>
        <b/>
        <sz val="12"/>
        <color rgb="FF305496"/>
        <rFont val="Calibri"/>
        <family val="2"/>
        <scheme val="minor"/>
      </rPr>
      <t>dineshssairam@gmail.com</t>
    </r>
    <r>
      <rPr>
        <sz val="12"/>
        <color rgb="FF305496"/>
        <rFont val="Calibri"/>
        <family val="2"/>
        <scheme val="minor"/>
      </rPr>
      <t xml:space="preserve"> for queries.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</si>
</sst>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₹-449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05496"/>
      <name val="Calibri"/>
      <family val="2"/>
      <scheme val="minor"/>
    </font>
    <font>
      <b/>
      <sz val="12"/>
      <color rgb="FF30549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14" formatCode="0.00%"/>
    </dxf>
    <dxf>
      <numFmt numFmtId="164" formatCode="[$₹-449]\ #,##0"/>
    </dxf>
    <dxf>
      <numFmt numFmtId="14" formatCode="0.00%"/>
    </dxf>
    <dxf>
      <numFmt numFmtId="164" formatCode="[$₹-449]\ #,##0"/>
    </dxf>
    <dxf>
      <numFmt numFmtId="14" formatCode="0.00%"/>
    </dxf>
    <dxf>
      <numFmt numFmtId="164" formatCode="[$₹-449]\ #,##0"/>
    </dxf>
    <dxf>
      <numFmt numFmtId="2" formatCode="0.00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2" formatCode="0.00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4" formatCode="0.00%"/>
    </dxf>
    <dxf>
      <numFmt numFmtId="164" formatCode="[$₹-449]\ #,##0"/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05496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zoomScale="80" zoomScaleNormal="80" workbookViewId="0">
      <selection sqref="A1:J1"/>
    </sheetView>
  </sheetViews>
  <sheetFormatPr defaultColWidth="15.140625" defaultRowHeight="15" x14ac:dyDescent="0.25"/>
  <cols>
    <col min="1" max="1" width="9.140625" style="1" bestFit="1" customWidth="1"/>
    <col min="2" max="2" width="15.7109375" style="1" bestFit="1" customWidth="1"/>
    <col min="3" max="3" width="18.7109375" style="1" bestFit="1" customWidth="1"/>
    <col min="4" max="4" width="43.28515625" style="1" bestFit="1" customWidth="1"/>
    <col min="5" max="5" width="29.5703125" style="1" bestFit="1" customWidth="1"/>
    <col min="6" max="6" width="13.7109375" style="1" bestFit="1" customWidth="1"/>
    <col min="7" max="7" width="26.85546875" style="1" bestFit="1" customWidth="1"/>
    <col min="8" max="8" width="32.140625" style="1" bestFit="1" customWidth="1"/>
    <col min="9" max="9" width="29.28515625" style="1" bestFit="1" customWidth="1"/>
    <col min="10" max="10" width="13.85546875" style="1" bestFit="1" customWidth="1"/>
    <col min="11" max="25" width="15.140625" style="1"/>
    <col min="26" max="26" width="13.5703125" style="1" bestFit="1" customWidth="1"/>
    <col min="27" max="27" width="3.42578125" style="1" bestFit="1" customWidth="1"/>
    <col min="28" max="28" width="9.28515625" style="1" bestFit="1" customWidth="1"/>
    <col min="29" max="29" width="3.42578125" style="1" bestFit="1" customWidth="1"/>
    <col min="30" max="30" width="30.5703125" style="1" bestFit="1" customWidth="1"/>
    <col min="31" max="31" width="32.28515625" style="1" bestFit="1" customWidth="1"/>
    <col min="32" max="32" width="29.28515625" style="1" bestFit="1" customWidth="1"/>
    <col min="33" max="33" width="13" style="1" bestFit="1" customWidth="1"/>
    <col min="34" max="16384" width="15.140625" style="1"/>
  </cols>
  <sheetData>
    <row r="1" spans="1:33" ht="35.1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Z1" s="2" t="str">
        <f>AA1&amp;" Security"</f>
        <v>1 Security</v>
      </c>
      <c r="AA1" s="2">
        <v>1</v>
      </c>
      <c r="AB1" s="2" t="str">
        <f>AA1&amp;" Year"</f>
        <v>1 Year</v>
      </c>
      <c r="AC1" s="2">
        <v>1</v>
      </c>
      <c r="AD1" s="2" t="s">
        <v>11</v>
      </c>
      <c r="AE1" s="2" t="s">
        <v>10</v>
      </c>
      <c r="AF1" s="2" t="s">
        <v>12</v>
      </c>
    </row>
    <row r="2" spans="1:33" ht="24.95" customHeight="1" x14ac:dyDescent="0.25">
      <c r="A2" s="8" t="s">
        <v>20</v>
      </c>
      <c r="B2" s="9" t="s">
        <v>21</v>
      </c>
      <c r="C2" s="10" t="s">
        <v>5</v>
      </c>
      <c r="D2" s="17">
        <v>1000000</v>
      </c>
      <c r="E2" s="8" t="s">
        <v>24</v>
      </c>
      <c r="F2" s="16">
        <v>0.3</v>
      </c>
      <c r="G2" s="8" t="s">
        <v>1</v>
      </c>
      <c r="H2" s="9" t="s">
        <v>2</v>
      </c>
      <c r="I2" s="10" t="s">
        <v>0</v>
      </c>
      <c r="J2" s="7">
        <v>43507</v>
      </c>
      <c r="Z2" s="2" t="str">
        <f>AA2&amp;" Securities"</f>
        <v>2 Securities</v>
      </c>
      <c r="AA2" s="2">
        <v>2</v>
      </c>
      <c r="AB2" s="2" t="str">
        <f>AA2&amp;" Years"</f>
        <v>2 Years</v>
      </c>
      <c r="AC2" s="2">
        <v>2</v>
      </c>
      <c r="AD2" s="2" t="s">
        <v>8</v>
      </c>
      <c r="AE2" s="2" t="s">
        <v>7</v>
      </c>
      <c r="AF2" s="2" t="s">
        <v>9</v>
      </c>
    </row>
    <row r="3" spans="1:33" ht="30" customHeight="1" x14ac:dyDescent="0.25">
      <c r="A3" s="20" t="str">
        <f>A1&amp;"'s Portfolio Builder"</f>
        <v>John Doe's Portfolio Builder</v>
      </c>
      <c r="B3" s="20"/>
      <c r="C3" s="20"/>
      <c r="D3" s="20"/>
      <c r="E3" s="20"/>
      <c r="F3" s="20"/>
      <c r="G3" s="20"/>
      <c r="H3" s="20"/>
      <c r="I3" s="20"/>
      <c r="J3" s="20"/>
      <c r="Z3" s="2" t="str">
        <f t="shared" ref="Z3:Z20" si="0">AA3&amp;" Securities"</f>
        <v>3 Securities</v>
      </c>
      <c r="AA3" s="2">
        <v>3</v>
      </c>
      <c r="AB3" s="2" t="str">
        <f t="shared" ref="AB3:AB20" si="1">AA3&amp;" Years"</f>
        <v>3 Years</v>
      </c>
      <c r="AC3" s="2">
        <v>3</v>
      </c>
    </row>
    <row r="4" spans="1:33" ht="24.95" customHeight="1" x14ac:dyDescent="0.25">
      <c r="A4" s="6" t="s">
        <v>3</v>
      </c>
      <c r="B4" s="6" t="s">
        <v>4</v>
      </c>
      <c r="C4" s="6" t="s">
        <v>6</v>
      </c>
      <c r="D4" s="6" t="s">
        <v>23</v>
      </c>
      <c r="E4" s="6" t="s">
        <v>17</v>
      </c>
      <c r="F4" s="6" t="s">
        <v>22</v>
      </c>
      <c r="G4" s="12" t="s">
        <v>8</v>
      </c>
      <c r="H4" s="12" t="s">
        <v>10</v>
      </c>
      <c r="I4" s="6" t="str">
        <f>IFERROR(VLOOKUP($H$4,$AE$1:$AF$2,2,0),$AF$1)</f>
        <v>Expected Capital Change (%)</v>
      </c>
      <c r="J4" s="6" t="s">
        <v>18</v>
      </c>
      <c r="Z4" s="2" t="str">
        <f t="shared" si="0"/>
        <v>4 Securities</v>
      </c>
      <c r="AA4" s="2">
        <v>4</v>
      </c>
      <c r="AB4" s="2" t="str">
        <f t="shared" si="1"/>
        <v>4 Years</v>
      </c>
      <c r="AC4" s="2">
        <v>4</v>
      </c>
    </row>
    <row r="5" spans="1:33" ht="20.100000000000001" customHeight="1" x14ac:dyDescent="0.25">
      <c r="A5" s="14">
        <v>1</v>
      </c>
      <c r="B5" s="14" t="str">
        <f>IF(G5&lt;0,"Loan","Cash")</f>
        <v>Cash</v>
      </c>
      <c r="C5" s="4">
        <v>7.0000000000000007E-2</v>
      </c>
      <c r="D5" s="4">
        <v>0.9</v>
      </c>
      <c r="E5" s="3">
        <v>10</v>
      </c>
      <c r="F5" s="4">
        <f>IFERROR(IF(A5="","",((D5*((1+C5)^E5))-1)/((1+C5)^E5-1))*$F$2,"")</f>
        <v>0.23898107025970083</v>
      </c>
      <c r="G5" s="18">
        <f>IFERROR(IF($G$4="Current Capital Allocation",$D$2-SUM($G$6:$G$24),1-SUM($G$6:$G$24)),"")</f>
        <v>25000</v>
      </c>
      <c r="H5" s="5">
        <f>IFERROR(IF(A5="","",IF(F5&lt;0,0,IF($H$4="Expected Capital Allocation (%)",F5/SUMIF($F$5:$F$24,"&gt;0"),F5/SUMIF($F$5:$F$24,"&gt;0")*$D$2))),"")</f>
        <v>0.27721378608379771</v>
      </c>
      <c r="I5" s="4">
        <f>IFERROR(IF(A5="","",IF(OR(AND($G$4="Current Capital Allocation (%)",$H$4="Expected Capital Allocation (%)"),AND($G$4="Current Capital Allocation",$H$4="Expected Capital Allocation")),H5-G5,H5-(G5/$D$2))),"")</f>
        <v>0.25221378608379769</v>
      </c>
      <c r="J5" s="13" t="str">
        <f>IFERROR(IF(A5="","",IF(F5&lt;0,"Sell/Short",IF(AG5&lt;0.05,"Hold/"&amp;IF(I5&lt;0,"Reduce","Increase"),IF(I5&lt;0,"Reduce","Increase")))),"")</f>
        <v>Increase</v>
      </c>
      <c r="K5" s="15"/>
      <c r="Z5" s="2" t="str">
        <f t="shared" si="0"/>
        <v>5 Securities</v>
      </c>
      <c r="AA5" s="2">
        <v>5</v>
      </c>
      <c r="AB5" s="2" t="str">
        <f t="shared" si="1"/>
        <v>5 Years</v>
      </c>
      <c r="AC5" s="2">
        <v>5</v>
      </c>
      <c r="AG5" s="2">
        <f>IFERROR(IF($I$4=$AF$1,ABS(I6),ABS(I6/$D$2)),"")</f>
        <v>0.3</v>
      </c>
    </row>
    <row r="6" spans="1:33" ht="20.100000000000001" customHeight="1" x14ac:dyDescent="0.25">
      <c r="A6" s="13">
        <f>IFERROR(IF($H$2="","",2),"")</f>
        <v>2</v>
      </c>
      <c r="B6" s="11" t="s">
        <v>13</v>
      </c>
      <c r="C6" s="4">
        <v>0.3</v>
      </c>
      <c r="D6" s="4">
        <v>0.1</v>
      </c>
      <c r="E6" s="3">
        <v>8</v>
      </c>
      <c r="F6" s="4">
        <f t="shared" ref="F6:F24" si="2">IFERROR(IF(A6="","",((D6*((1+C6)^E6))-1)/((1+C6)^E6-1))*$F$2,"")</f>
        <v>-7.7236846313880501E-3</v>
      </c>
      <c r="G6" s="5">
        <v>300000</v>
      </c>
      <c r="H6" s="5">
        <f t="shared" ref="H6:H24" si="3">IFERROR(IF(A6="","",IF(F6&lt;0,0,IF($H$4="Expected Capital Allocation (%)",F6/SUMIF($F$5:$F$24,"&gt;0"),F6/SUMIF($F$5:$F$24,"&gt;0")*$D$2))),"")</f>
        <v>0</v>
      </c>
      <c r="I6" s="4">
        <f t="shared" ref="I6:I24" si="4">IFERROR(IF(A6="","",IF(OR(AND($G$4="Current Capital Allocation (%)",$H$4="Expected Capital Allocation (%)"),AND($G$4="Current Capital Allocation",$H$4="Expected Capital Allocation")),H6-G6,H6-(G6/$D$2))),"")</f>
        <v>-0.3</v>
      </c>
      <c r="J6" s="13" t="str">
        <f t="shared" ref="J6:J24" si="5">IFERROR(IF(A6="","",IF(F6&lt;0,"Sell/Short",IF(AG6&lt;0.05,"Hold/"&amp;IF(I6&lt;0,"Reduce","Increase"),IF(I6&lt;0,"Reduce","Increase")))),"")</f>
        <v>Sell/Short</v>
      </c>
      <c r="Z6" s="2" t="str">
        <f t="shared" si="0"/>
        <v>6 Securities</v>
      </c>
      <c r="AA6" s="2">
        <v>6</v>
      </c>
      <c r="AB6" s="2" t="str">
        <f t="shared" si="1"/>
        <v>6 Years</v>
      </c>
      <c r="AC6" s="2">
        <v>6</v>
      </c>
      <c r="AG6" s="2">
        <f t="shared" ref="AG6:AG24" si="6">IFERROR(IF($I$4=$AF$1,ABS(I7),ABS(I7/$D$2)),"")</f>
        <v>1.8961848648921337E-2</v>
      </c>
    </row>
    <row r="7" spans="1:33" ht="20.100000000000001" customHeight="1" x14ac:dyDescent="0.25">
      <c r="A7" s="13">
        <f>IFERROR(IF(VLOOKUP($H$2,$Z$1:$AA$20,2,0)&gt;A6-1,A6+1,""),"")</f>
        <v>3</v>
      </c>
      <c r="B7" s="11" t="s">
        <v>14</v>
      </c>
      <c r="C7" s="4">
        <v>0.25</v>
      </c>
      <c r="D7" s="4">
        <v>0.7</v>
      </c>
      <c r="E7" s="3">
        <v>10</v>
      </c>
      <c r="F7" s="4">
        <f t="shared" si="2"/>
        <v>0.19917387753584959</v>
      </c>
      <c r="G7" s="5">
        <v>250000</v>
      </c>
      <c r="H7" s="5">
        <f t="shared" si="3"/>
        <v>0.23103815135107866</v>
      </c>
      <c r="I7" s="4">
        <f t="shared" si="4"/>
        <v>-1.8961848648921337E-2</v>
      </c>
      <c r="J7" s="13" t="str">
        <f t="shared" si="5"/>
        <v>Reduce</v>
      </c>
      <c r="Z7" s="2" t="str">
        <f t="shared" si="0"/>
        <v>7 Securities</v>
      </c>
      <c r="AA7" s="2">
        <v>7</v>
      </c>
      <c r="AB7" s="2" t="str">
        <f t="shared" si="1"/>
        <v>7 Years</v>
      </c>
      <c r="AC7" s="2">
        <v>7</v>
      </c>
      <c r="AG7" s="2">
        <f t="shared" si="6"/>
        <v>0.18935053550557152</v>
      </c>
    </row>
    <row r="8" spans="1:33" ht="20.100000000000001" customHeight="1" x14ac:dyDescent="0.25">
      <c r="A8" s="13">
        <f t="shared" ref="A8:A24" si="7">IFERROR(IF(VLOOKUP($H$2,$Z$1:$AA$20,2,0)&gt;A7-1,A7+1,""),"")</f>
        <v>4</v>
      </c>
      <c r="B8" s="11" t="s">
        <v>15</v>
      </c>
      <c r="C8" s="4">
        <v>0.15</v>
      </c>
      <c r="D8" s="4">
        <v>0.85</v>
      </c>
      <c r="E8" s="3">
        <v>7</v>
      </c>
      <c r="F8" s="4">
        <f t="shared" si="2"/>
        <v>0.2278918909168165</v>
      </c>
      <c r="G8" s="5">
        <v>75000</v>
      </c>
      <c r="H8" s="5">
        <f t="shared" si="3"/>
        <v>0.26435053550557153</v>
      </c>
      <c r="I8" s="4">
        <f t="shared" si="4"/>
        <v>0.18935053550557152</v>
      </c>
      <c r="J8" s="13" t="str">
        <f t="shared" si="5"/>
        <v>Increase</v>
      </c>
      <c r="Z8" s="2" t="str">
        <f t="shared" si="0"/>
        <v>8 Securities</v>
      </c>
      <c r="AA8" s="2">
        <v>8</v>
      </c>
      <c r="AB8" s="2" t="str">
        <f t="shared" si="1"/>
        <v>8 Years</v>
      </c>
      <c r="AC8" s="2">
        <v>8</v>
      </c>
      <c r="AG8" s="2">
        <f t="shared" si="6"/>
        <v>0.13747364312950902</v>
      </c>
    </row>
    <row r="9" spans="1:33" ht="20.100000000000001" customHeight="1" x14ac:dyDescent="0.25">
      <c r="A9" s="13">
        <f t="shared" si="7"/>
        <v>5</v>
      </c>
      <c r="B9" s="11" t="s">
        <v>16</v>
      </c>
      <c r="C9" s="4">
        <v>0.18</v>
      </c>
      <c r="D9" s="4">
        <v>0.7</v>
      </c>
      <c r="E9" s="3">
        <v>5</v>
      </c>
      <c r="F9" s="4">
        <f t="shared" si="2"/>
        <v>0.14011107910260648</v>
      </c>
      <c r="G9" s="5">
        <v>300000</v>
      </c>
      <c r="H9" s="5">
        <f t="shared" si="3"/>
        <v>0.16252635687049097</v>
      </c>
      <c r="I9" s="4">
        <f t="shared" si="4"/>
        <v>-0.13747364312950902</v>
      </c>
      <c r="J9" s="13" t="str">
        <f t="shared" si="5"/>
        <v>Hold/Reduce</v>
      </c>
      <c r="Z9" s="2" t="str">
        <f t="shared" si="0"/>
        <v>9 Securities</v>
      </c>
      <c r="AA9" s="2">
        <v>9</v>
      </c>
      <c r="AB9" s="2" t="str">
        <f t="shared" si="1"/>
        <v>9 Years</v>
      </c>
      <c r="AC9" s="2">
        <v>9</v>
      </c>
      <c r="AG9" s="2">
        <f t="shared" si="6"/>
        <v>1.4871170189061117E-2</v>
      </c>
    </row>
    <row r="10" spans="1:33" ht="20.100000000000001" customHeight="1" x14ac:dyDescent="0.25">
      <c r="A10" s="13">
        <f t="shared" si="7"/>
        <v>6</v>
      </c>
      <c r="B10" s="11" t="s">
        <v>25</v>
      </c>
      <c r="C10" s="4">
        <v>7.0000000000000007E-2</v>
      </c>
      <c r="D10" s="4">
        <v>0.6</v>
      </c>
      <c r="E10" s="3">
        <v>10</v>
      </c>
      <c r="F10" s="4">
        <f t="shared" si="2"/>
        <v>5.592428103880339E-2</v>
      </c>
      <c r="G10" s="5">
        <v>50000</v>
      </c>
      <c r="H10" s="5">
        <f t="shared" si="3"/>
        <v>6.487117018906112E-2</v>
      </c>
      <c r="I10" s="4">
        <f t="shared" si="4"/>
        <v>1.4871170189061117E-2</v>
      </c>
      <c r="J10" s="13" t="str">
        <f t="shared" si="5"/>
        <v>Increase</v>
      </c>
      <c r="Z10" s="2" t="str">
        <f t="shared" si="0"/>
        <v>10 Securities</v>
      </c>
      <c r="AA10" s="2">
        <v>10</v>
      </c>
      <c r="AB10" s="2" t="str">
        <f t="shared" si="1"/>
        <v>10 Years</v>
      </c>
      <c r="AC10" s="2">
        <v>10</v>
      </c>
      <c r="AG10" s="2" t="str">
        <f t="shared" si="6"/>
        <v/>
      </c>
    </row>
    <row r="11" spans="1:33" ht="20.100000000000001" customHeight="1" x14ac:dyDescent="0.25">
      <c r="A11" s="13" t="str">
        <f t="shared" si="7"/>
        <v/>
      </c>
      <c r="B11" s="11"/>
      <c r="C11" s="4"/>
      <c r="D11" s="4"/>
      <c r="E11" s="3"/>
      <c r="F11" s="4" t="str">
        <f t="shared" si="2"/>
        <v/>
      </c>
      <c r="G11" s="5"/>
      <c r="H11" s="5" t="str">
        <f t="shared" si="3"/>
        <v/>
      </c>
      <c r="I11" s="4" t="str">
        <f t="shared" si="4"/>
        <v/>
      </c>
      <c r="J11" s="13" t="str">
        <f t="shared" si="5"/>
        <v/>
      </c>
      <c r="Z11" s="2" t="str">
        <f t="shared" si="0"/>
        <v>11 Securities</v>
      </c>
      <c r="AA11" s="2">
        <v>11</v>
      </c>
      <c r="AB11" s="2" t="str">
        <f t="shared" si="1"/>
        <v>11 Years</v>
      </c>
      <c r="AC11" s="2">
        <v>11</v>
      </c>
      <c r="AG11" s="2" t="str">
        <f t="shared" si="6"/>
        <v/>
      </c>
    </row>
    <row r="12" spans="1:33" ht="20.100000000000001" customHeight="1" x14ac:dyDescent="0.25">
      <c r="A12" s="13" t="str">
        <f t="shared" si="7"/>
        <v/>
      </c>
      <c r="B12" s="11"/>
      <c r="C12" s="4"/>
      <c r="D12" s="4"/>
      <c r="E12" s="3"/>
      <c r="F12" s="4" t="str">
        <f t="shared" si="2"/>
        <v/>
      </c>
      <c r="G12" s="5"/>
      <c r="H12" s="5" t="str">
        <f t="shared" si="3"/>
        <v/>
      </c>
      <c r="I12" s="4" t="str">
        <f t="shared" si="4"/>
        <v/>
      </c>
      <c r="J12" s="13" t="str">
        <f t="shared" si="5"/>
        <v/>
      </c>
      <c r="Z12" s="2" t="str">
        <f t="shared" si="0"/>
        <v>12 Securities</v>
      </c>
      <c r="AA12" s="2">
        <v>12</v>
      </c>
      <c r="AB12" s="2" t="str">
        <f t="shared" si="1"/>
        <v>12 Years</v>
      </c>
      <c r="AC12" s="2">
        <v>12</v>
      </c>
      <c r="AG12" s="2" t="str">
        <f t="shared" si="6"/>
        <v/>
      </c>
    </row>
    <row r="13" spans="1:33" ht="20.100000000000001" customHeight="1" x14ac:dyDescent="0.25">
      <c r="A13" s="13" t="str">
        <f t="shared" si="7"/>
        <v/>
      </c>
      <c r="B13" s="11"/>
      <c r="C13" s="4"/>
      <c r="D13" s="4"/>
      <c r="E13" s="3"/>
      <c r="F13" s="4" t="str">
        <f t="shared" si="2"/>
        <v/>
      </c>
      <c r="G13" s="5"/>
      <c r="H13" s="5" t="str">
        <f t="shared" si="3"/>
        <v/>
      </c>
      <c r="I13" s="4" t="str">
        <f t="shared" si="4"/>
        <v/>
      </c>
      <c r="J13" s="13" t="str">
        <f t="shared" si="5"/>
        <v/>
      </c>
      <c r="Z13" s="2" t="str">
        <f t="shared" si="0"/>
        <v>13 Securities</v>
      </c>
      <c r="AA13" s="2">
        <v>13</v>
      </c>
      <c r="AB13" s="2" t="str">
        <f t="shared" si="1"/>
        <v>13 Years</v>
      </c>
      <c r="AC13" s="2">
        <v>13</v>
      </c>
      <c r="AG13" s="2" t="str">
        <f t="shared" si="6"/>
        <v/>
      </c>
    </row>
    <row r="14" spans="1:33" ht="20.100000000000001" customHeight="1" x14ac:dyDescent="0.25">
      <c r="A14" s="13" t="str">
        <f t="shared" si="7"/>
        <v/>
      </c>
      <c r="B14" s="11"/>
      <c r="C14" s="4"/>
      <c r="D14" s="4"/>
      <c r="E14" s="3"/>
      <c r="F14" s="4" t="str">
        <f t="shared" si="2"/>
        <v/>
      </c>
      <c r="G14" s="5"/>
      <c r="H14" s="5" t="str">
        <f t="shared" si="3"/>
        <v/>
      </c>
      <c r="I14" s="4" t="str">
        <f t="shared" si="4"/>
        <v/>
      </c>
      <c r="J14" s="13" t="str">
        <f t="shared" si="5"/>
        <v/>
      </c>
      <c r="Z14" s="2" t="str">
        <f t="shared" si="0"/>
        <v>14 Securities</v>
      </c>
      <c r="AA14" s="2">
        <v>14</v>
      </c>
      <c r="AB14" s="2" t="str">
        <f t="shared" si="1"/>
        <v>14 Years</v>
      </c>
      <c r="AC14" s="2">
        <v>14</v>
      </c>
      <c r="AG14" s="2" t="str">
        <f t="shared" si="6"/>
        <v/>
      </c>
    </row>
    <row r="15" spans="1:33" ht="20.100000000000001" customHeight="1" x14ac:dyDescent="0.25">
      <c r="A15" s="13" t="str">
        <f t="shared" si="7"/>
        <v/>
      </c>
      <c r="B15" s="11"/>
      <c r="C15" s="4"/>
      <c r="D15" s="4"/>
      <c r="E15" s="3"/>
      <c r="F15" s="4" t="str">
        <f t="shared" si="2"/>
        <v/>
      </c>
      <c r="G15" s="5"/>
      <c r="H15" s="5" t="str">
        <f t="shared" si="3"/>
        <v/>
      </c>
      <c r="I15" s="4" t="str">
        <f t="shared" si="4"/>
        <v/>
      </c>
      <c r="J15" s="13" t="str">
        <f t="shared" si="5"/>
        <v/>
      </c>
      <c r="Z15" s="2" t="str">
        <f t="shared" si="0"/>
        <v>15 Securities</v>
      </c>
      <c r="AA15" s="2">
        <v>15</v>
      </c>
      <c r="AB15" s="2" t="str">
        <f t="shared" si="1"/>
        <v>15 Years</v>
      </c>
      <c r="AC15" s="2">
        <v>15</v>
      </c>
      <c r="AG15" s="2" t="str">
        <f t="shared" si="6"/>
        <v/>
      </c>
    </row>
    <row r="16" spans="1:33" ht="20.100000000000001" customHeight="1" x14ac:dyDescent="0.25">
      <c r="A16" s="13" t="str">
        <f t="shared" si="7"/>
        <v/>
      </c>
      <c r="B16" s="11"/>
      <c r="C16" s="4"/>
      <c r="D16" s="4"/>
      <c r="E16" s="3"/>
      <c r="F16" s="4" t="str">
        <f t="shared" si="2"/>
        <v/>
      </c>
      <c r="G16" s="5"/>
      <c r="H16" s="5" t="str">
        <f t="shared" si="3"/>
        <v/>
      </c>
      <c r="I16" s="4" t="str">
        <f t="shared" si="4"/>
        <v/>
      </c>
      <c r="J16" s="13" t="str">
        <f t="shared" si="5"/>
        <v/>
      </c>
      <c r="Z16" s="2" t="str">
        <f t="shared" si="0"/>
        <v>16 Securities</v>
      </c>
      <c r="AA16" s="2">
        <v>16</v>
      </c>
      <c r="AB16" s="2" t="str">
        <f t="shared" si="1"/>
        <v>16 Years</v>
      </c>
      <c r="AC16" s="2">
        <v>16</v>
      </c>
      <c r="AG16" s="2" t="str">
        <f t="shared" si="6"/>
        <v/>
      </c>
    </row>
    <row r="17" spans="1:33" ht="20.100000000000001" customHeight="1" x14ac:dyDescent="0.25">
      <c r="A17" s="13" t="str">
        <f t="shared" si="7"/>
        <v/>
      </c>
      <c r="B17" s="11"/>
      <c r="C17" s="4"/>
      <c r="D17" s="4"/>
      <c r="E17" s="3"/>
      <c r="F17" s="4" t="str">
        <f t="shared" si="2"/>
        <v/>
      </c>
      <c r="G17" s="5"/>
      <c r="H17" s="5" t="str">
        <f t="shared" si="3"/>
        <v/>
      </c>
      <c r="I17" s="4" t="str">
        <f t="shared" si="4"/>
        <v/>
      </c>
      <c r="J17" s="13" t="str">
        <f t="shared" si="5"/>
        <v/>
      </c>
      <c r="Z17" s="2" t="str">
        <f t="shared" si="0"/>
        <v>17 Securities</v>
      </c>
      <c r="AA17" s="2">
        <v>17</v>
      </c>
      <c r="AB17" s="2" t="str">
        <f t="shared" si="1"/>
        <v>17 Years</v>
      </c>
      <c r="AC17" s="2">
        <v>17</v>
      </c>
      <c r="AG17" s="2" t="str">
        <f t="shared" si="6"/>
        <v/>
      </c>
    </row>
    <row r="18" spans="1:33" ht="20.100000000000001" customHeight="1" x14ac:dyDescent="0.25">
      <c r="A18" s="13" t="str">
        <f t="shared" si="7"/>
        <v/>
      </c>
      <c r="B18" s="11"/>
      <c r="C18" s="4"/>
      <c r="D18" s="4"/>
      <c r="E18" s="3"/>
      <c r="F18" s="4" t="str">
        <f t="shared" si="2"/>
        <v/>
      </c>
      <c r="G18" s="5"/>
      <c r="H18" s="5" t="str">
        <f t="shared" si="3"/>
        <v/>
      </c>
      <c r="I18" s="4" t="str">
        <f t="shared" si="4"/>
        <v/>
      </c>
      <c r="J18" s="13" t="str">
        <f t="shared" si="5"/>
        <v/>
      </c>
      <c r="Z18" s="2" t="str">
        <f t="shared" si="0"/>
        <v>18 Securities</v>
      </c>
      <c r="AA18" s="2">
        <v>18</v>
      </c>
      <c r="AB18" s="2" t="str">
        <f t="shared" si="1"/>
        <v>18 Years</v>
      </c>
      <c r="AC18" s="2">
        <v>18</v>
      </c>
      <c r="AG18" s="2" t="str">
        <f t="shared" si="6"/>
        <v/>
      </c>
    </row>
    <row r="19" spans="1:33" ht="20.100000000000001" customHeight="1" x14ac:dyDescent="0.25">
      <c r="A19" s="13" t="str">
        <f t="shared" si="7"/>
        <v/>
      </c>
      <c r="B19" s="11"/>
      <c r="C19" s="4"/>
      <c r="D19" s="4"/>
      <c r="E19" s="3"/>
      <c r="F19" s="4" t="str">
        <f t="shared" si="2"/>
        <v/>
      </c>
      <c r="G19" s="5"/>
      <c r="H19" s="5" t="str">
        <f t="shared" si="3"/>
        <v/>
      </c>
      <c r="I19" s="4" t="str">
        <f t="shared" si="4"/>
        <v/>
      </c>
      <c r="J19" s="13" t="str">
        <f t="shared" si="5"/>
        <v/>
      </c>
      <c r="Z19" s="2" t="str">
        <f t="shared" si="0"/>
        <v>19 Securities</v>
      </c>
      <c r="AA19" s="2">
        <v>19</v>
      </c>
      <c r="AB19" s="2" t="str">
        <f t="shared" si="1"/>
        <v>19 Years</v>
      </c>
      <c r="AC19" s="2">
        <v>19</v>
      </c>
      <c r="AG19" s="2" t="str">
        <f t="shared" si="6"/>
        <v/>
      </c>
    </row>
    <row r="20" spans="1:33" ht="20.100000000000001" customHeight="1" x14ac:dyDescent="0.25">
      <c r="A20" s="13" t="str">
        <f t="shared" si="7"/>
        <v/>
      </c>
      <c r="B20" s="11"/>
      <c r="C20" s="4"/>
      <c r="D20" s="4"/>
      <c r="E20" s="3"/>
      <c r="F20" s="4" t="str">
        <f t="shared" si="2"/>
        <v/>
      </c>
      <c r="G20" s="5"/>
      <c r="H20" s="5" t="str">
        <f t="shared" si="3"/>
        <v/>
      </c>
      <c r="I20" s="4" t="str">
        <f t="shared" si="4"/>
        <v/>
      </c>
      <c r="J20" s="13" t="str">
        <f t="shared" si="5"/>
        <v/>
      </c>
      <c r="Z20" s="2" t="str">
        <f t="shared" si="0"/>
        <v>20 Securities</v>
      </c>
      <c r="AA20" s="2">
        <v>20</v>
      </c>
      <c r="AB20" s="2" t="str">
        <f t="shared" si="1"/>
        <v>20 Years</v>
      </c>
      <c r="AC20" s="2">
        <v>20</v>
      </c>
      <c r="AG20" s="2" t="str">
        <f t="shared" si="6"/>
        <v/>
      </c>
    </row>
    <row r="21" spans="1:33" ht="20.100000000000001" customHeight="1" x14ac:dyDescent="0.25">
      <c r="A21" s="13" t="str">
        <f t="shared" si="7"/>
        <v/>
      </c>
      <c r="B21" s="11"/>
      <c r="C21" s="4"/>
      <c r="D21" s="4"/>
      <c r="E21" s="3"/>
      <c r="F21" s="4" t="str">
        <f t="shared" si="2"/>
        <v/>
      </c>
      <c r="G21" s="5"/>
      <c r="H21" s="5" t="str">
        <f t="shared" si="3"/>
        <v/>
      </c>
      <c r="I21" s="4" t="str">
        <f t="shared" si="4"/>
        <v/>
      </c>
      <c r="J21" s="13" t="str">
        <f t="shared" si="5"/>
        <v/>
      </c>
      <c r="AG21" s="2" t="str">
        <f t="shared" si="6"/>
        <v/>
      </c>
    </row>
    <row r="22" spans="1:33" ht="20.100000000000001" customHeight="1" x14ac:dyDescent="0.25">
      <c r="A22" s="13" t="str">
        <f t="shared" si="7"/>
        <v/>
      </c>
      <c r="B22" s="11"/>
      <c r="C22" s="4"/>
      <c r="D22" s="4"/>
      <c r="E22" s="3"/>
      <c r="F22" s="4" t="str">
        <f t="shared" si="2"/>
        <v/>
      </c>
      <c r="G22" s="5"/>
      <c r="H22" s="5" t="str">
        <f t="shared" si="3"/>
        <v/>
      </c>
      <c r="I22" s="4" t="str">
        <f t="shared" si="4"/>
        <v/>
      </c>
      <c r="J22" s="13" t="str">
        <f t="shared" si="5"/>
        <v/>
      </c>
      <c r="AG22" s="2" t="str">
        <f t="shared" si="6"/>
        <v/>
      </c>
    </row>
    <row r="23" spans="1:33" ht="20.100000000000001" customHeight="1" x14ac:dyDescent="0.25">
      <c r="A23" s="13" t="str">
        <f t="shared" si="7"/>
        <v/>
      </c>
      <c r="B23" s="11"/>
      <c r="C23" s="4"/>
      <c r="D23" s="4"/>
      <c r="E23" s="3"/>
      <c r="F23" s="4" t="str">
        <f t="shared" si="2"/>
        <v/>
      </c>
      <c r="G23" s="5"/>
      <c r="H23" s="5" t="str">
        <f t="shared" si="3"/>
        <v/>
      </c>
      <c r="I23" s="4" t="str">
        <f t="shared" si="4"/>
        <v/>
      </c>
      <c r="J23" s="13" t="str">
        <f t="shared" si="5"/>
        <v/>
      </c>
      <c r="AG23" s="2" t="str">
        <f t="shared" si="6"/>
        <v/>
      </c>
    </row>
    <row r="24" spans="1:33" ht="20.100000000000001" customHeight="1" x14ac:dyDescent="0.25">
      <c r="A24" s="13" t="str">
        <f t="shared" si="7"/>
        <v/>
      </c>
      <c r="B24" s="11"/>
      <c r="C24" s="4"/>
      <c r="D24" s="4"/>
      <c r="E24" s="3"/>
      <c r="F24" s="4" t="str">
        <f t="shared" si="2"/>
        <v/>
      </c>
      <c r="G24" s="5"/>
      <c r="H24" s="5" t="str">
        <f t="shared" si="3"/>
        <v/>
      </c>
      <c r="I24" s="4" t="str">
        <f t="shared" si="4"/>
        <v/>
      </c>
      <c r="J24" s="13" t="str">
        <f t="shared" si="5"/>
        <v/>
      </c>
      <c r="AG24" s="2">
        <f t="shared" si="6"/>
        <v>0</v>
      </c>
    </row>
    <row r="25" spans="1:33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33" ht="15" customHeight="1" x14ac:dyDescent="0.25">
      <c r="A26" s="21"/>
      <c r="B26" s="22" t="s">
        <v>26</v>
      </c>
      <c r="C26" s="22"/>
      <c r="D26" s="22"/>
      <c r="E26" s="22"/>
      <c r="F26" s="22"/>
      <c r="G26" s="22"/>
      <c r="H26" s="22"/>
      <c r="I26" s="22"/>
      <c r="J26" s="21"/>
    </row>
    <row r="27" spans="1:33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1"/>
    </row>
    <row r="28" spans="1:33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1"/>
    </row>
    <row r="29" spans="1:33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mergeCells count="7">
    <mergeCell ref="A29:J29"/>
    <mergeCell ref="A1:J1"/>
    <mergeCell ref="A3:J3"/>
    <mergeCell ref="B26:I28"/>
    <mergeCell ref="A26:A28"/>
    <mergeCell ref="J26:J28"/>
    <mergeCell ref="A25:J25"/>
  </mergeCells>
  <conditionalFormatting sqref="C6:C24">
    <cfRule type="expression" dxfId="19" priority="54">
      <formula>A6&lt;&gt;""</formula>
    </cfRule>
  </conditionalFormatting>
  <conditionalFormatting sqref="D6:D24">
    <cfRule type="expression" dxfId="18" priority="52">
      <formula>A6&lt;&gt;""</formula>
    </cfRule>
  </conditionalFormatting>
  <conditionalFormatting sqref="G6:G24">
    <cfRule type="expression" dxfId="17" priority="43">
      <formula>$G$4="Current Capital Allocation"</formula>
    </cfRule>
    <cfRule type="expression" dxfId="16" priority="44">
      <formula>$G$4="Current Capital Allocation (%)"</formula>
    </cfRule>
    <cfRule type="expression" dxfId="15" priority="51">
      <formula>A6&lt;&gt;""</formula>
    </cfRule>
  </conditionalFormatting>
  <conditionalFormatting sqref="B6:B24">
    <cfRule type="expression" dxfId="14" priority="33">
      <formula>A6&lt;&gt;""</formula>
    </cfRule>
  </conditionalFormatting>
  <conditionalFormatting sqref="E6:E24">
    <cfRule type="expression" dxfId="13" priority="32">
      <formula>A6&lt;&gt;""</formula>
    </cfRule>
  </conditionalFormatting>
  <conditionalFormatting sqref="C5">
    <cfRule type="expression" dxfId="12" priority="24">
      <formula>A5&lt;&gt;""</formula>
    </cfRule>
  </conditionalFormatting>
  <conditionalFormatting sqref="D5">
    <cfRule type="expression" dxfId="11" priority="23">
      <formula>A5&lt;&gt;""</formula>
    </cfRule>
  </conditionalFormatting>
  <conditionalFormatting sqref="E5">
    <cfRule type="expression" dxfId="10" priority="22">
      <formula>A5&lt;&gt;""</formula>
    </cfRule>
  </conditionalFormatting>
  <conditionalFormatting sqref="F5:F24">
    <cfRule type="iconSet" priority="21">
      <iconSet iconSet="3Flags">
        <cfvo type="percent" val="0"/>
        <cfvo type="percent" val="33"/>
        <cfvo type="percent" val="67"/>
      </iconSet>
    </cfRule>
  </conditionalFormatting>
  <conditionalFormatting sqref="G5">
    <cfRule type="expression" dxfId="9" priority="15">
      <formula>$G$4="Current Capital Allocation"</formula>
    </cfRule>
    <cfRule type="expression" dxfId="8" priority="16">
      <formula>$G$4="Current Capital Allocation (%)"</formula>
    </cfRule>
  </conditionalFormatting>
  <conditionalFormatting sqref="H5:H24">
    <cfRule type="expression" dxfId="7" priority="10">
      <formula>$H$4="Expected Capital Allocation"</formula>
    </cfRule>
    <cfRule type="expression" dxfId="6" priority="11">
      <formula>$H$4="Expected Capital Allocation (%)"</formula>
    </cfRule>
    <cfRule type="colorScale" priority="1">
      <colorScale>
        <cfvo type="min"/>
        <cfvo type="max"/>
        <color rgb="FFFCFCFF"/>
        <color rgb="FF63BE7B"/>
      </colorScale>
    </cfRule>
  </conditionalFormatting>
  <conditionalFormatting sqref="I5:I2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{6554C756-953D-467F-8276-F77DC175BAF9}</x14:id>
        </ext>
      </extLst>
    </cfRule>
    <cfRule type="expression" dxfId="5" priority="7">
      <formula>$I$4="Expected Capital Change"</formula>
    </cfRule>
    <cfRule type="expression" dxfId="4" priority="8">
      <formula>$I$4="Expected Capital Change (%)"</formula>
    </cfRule>
  </conditionalFormatting>
  <conditionalFormatting sqref="J5:J24">
    <cfRule type="containsText" dxfId="3" priority="2" operator="containsText" text="Hold">
      <formula>NOT(ISERROR(SEARCH("Hold",J5)))</formula>
    </cfRule>
    <cfRule type="containsText" dxfId="2" priority="3" operator="containsText" text="Short">
      <formula>NOT(ISERROR(SEARCH("Short",J5)))</formula>
    </cfRule>
    <cfRule type="containsText" dxfId="1" priority="4" operator="containsText" text="Increase">
      <formula>NOT(ISERROR(SEARCH("Increase",J5)))</formula>
    </cfRule>
    <cfRule type="containsText" dxfId="0" priority="5" operator="containsText" text="Reduce">
      <formula>NOT(ISERROR(SEARCH("Reduce",J5)))</formula>
    </cfRule>
  </conditionalFormatting>
  <dataValidations count="6">
    <dataValidation type="list" showInputMessage="1" showErrorMessage="1" sqref="H2" xr:uid="{C51863F7-C3B3-4577-84FE-5649A817F116}">
      <formula1>$Z$1:$Z$20</formula1>
    </dataValidation>
    <dataValidation type="list" sqref="H4" xr:uid="{6B60FC40-C96D-4702-B0F0-56613DC3FE41}">
      <formula1>$AE$1:$AE$2</formula1>
    </dataValidation>
    <dataValidation type="list" showInputMessage="1" showErrorMessage="1" sqref="G4" xr:uid="{FDBDFA53-96CF-4DF4-9C8C-BE56BBEACF72}">
      <formula1>$AD$1:$AD$2</formula1>
    </dataValidation>
    <dataValidation type="decimal" allowBlank="1" showInputMessage="1" showErrorMessage="1" errorTitle="Probability Range" error="'Probability of Capital Erosion' should range between 0.00% and 100.00%" sqref="C6:C24" xr:uid="{BABC2F62-7CED-4697-A7E8-BEA2179DD793}">
      <formula1>0</formula1>
      <formula2>1</formula2>
    </dataValidation>
    <dataValidation operator="lessThan" allowBlank="1" showErrorMessage="1" promptTitle="Negative Kelly Key" prompt="_x000a_You should consider Shorting this Security" sqref="F5:F24" xr:uid="{B492EE82-EAE6-4276-A551-9B972CC4D7DE}"/>
    <dataValidation sqref="G5" xr:uid="{C6C23BB1-0A73-4AED-8D9C-E2FE96CF97F6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54C756-953D-467F-8276-F77DC175B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I5:I24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KellyCriterionCapitalAllocator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Kelly Criterion Capital Allocator</dc:title>
  <dc:subject>Capital Allocation</dc:subject>
  <dc:creator/>
  <cp:lastModifiedBy/>
  <dcterms:created xsi:type="dcterms:W3CDTF">2015-06-05T18:17:20Z</dcterms:created>
  <dcterms:modified xsi:type="dcterms:W3CDTF">2019-02-10T23:40:43Z</dcterms:modified>
</cp:coreProperties>
</file>