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9395" windowHeight="8010"/>
  </bookViews>
  <sheets>
    <sheet name="Arranged" sheetId="2" r:id="rId1"/>
    <sheet name="Basic Data" sheetId="1" r:id="rId2"/>
    <sheet name="Sheet3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L29" i="4"/>
  <c r="L28"/>
  <c r="L27"/>
  <c r="L26"/>
  <c r="L25"/>
  <c r="L24"/>
  <c r="L23"/>
  <c r="L22"/>
  <c r="L21"/>
  <c r="L20"/>
  <c r="L19"/>
  <c r="L18"/>
  <c r="G29"/>
  <c r="G28"/>
  <c r="G27"/>
  <c r="G26"/>
  <c r="G25"/>
  <c r="G24"/>
  <c r="G23"/>
  <c r="G22"/>
  <c r="G21"/>
  <c r="G20"/>
  <c r="G19"/>
  <c r="G18"/>
  <c r="E11" i="2"/>
  <c r="D11"/>
  <c r="D158"/>
  <c r="D157"/>
  <c r="D156"/>
  <c r="D155"/>
  <c r="D154"/>
  <c r="D153"/>
  <c r="D152"/>
  <c r="D151"/>
  <c r="D150"/>
  <c r="D149"/>
  <c r="D148"/>
  <c r="D147"/>
  <c r="D136"/>
  <c r="D135"/>
  <c r="D134"/>
  <c r="D133"/>
  <c r="D132"/>
  <c r="D131"/>
  <c r="D130"/>
  <c r="D129"/>
  <c r="D128"/>
  <c r="D127"/>
  <c r="D126"/>
  <c r="D125"/>
  <c r="D70"/>
  <c r="D69"/>
  <c r="D68"/>
  <c r="D67"/>
  <c r="D114"/>
  <c r="D113"/>
  <c r="D112"/>
  <c r="D111"/>
  <c r="D110"/>
  <c r="D109"/>
  <c r="D108"/>
  <c r="D107"/>
  <c r="D106"/>
  <c r="D105"/>
  <c r="D104"/>
  <c r="D103"/>
  <c r="D92"/>
  <c r="D91"/>
  <c r="D90"/>
  <c r="D89"/>
  <c r="D88"/>
  <c r="D87"/>
  <c r="D86"/>
  <c r="D85"/>
  <c r="D84"/>
  <c r="D83"/>
  <c r="D82"/>
  <c r="D81"/>
  <c r="D61"/>
  <c r="D60"/>
  <c r="D59"/>
  <c r="D58"/>
  <c r="D44"/>
  <c r="D43"/>
  <c r="D42"/>
  <c r="D41"/>
  <c r="M51" i="1"/>
  <c r="F19" i="3"/>
  <c r="D28" i="2"/>
  <c r="D27"/>
  <c r="D26"/>
  <c r="D25"/>
  <c r="D24"/>
  <c r="D23"/>
  <c r="D22"/>
  <c r="D21"/>
  <c r="D20"/>
  <c r="D19"/>
  <c r="D18"/>
  <c r="D17"/>
  <c r="N211"/>
  <c r="M211"/>
  <c r="L211"/>
  <c r="K211"/>
  <c r="J211"/>
  <c r="I211"/>
  <c r="H211"/>
  <c r="G211"/>
  <c r="F211"/>
  <c r="E211"/>
  <c r="D211"/>
  <c r="C211"/>
  <c r="N206"/>
  <c r="M206"/>
  <c r="L206"/>
  <c r="K206"/>
  <c r="J206"/>
  <c r="I206"/>
  <c r="H206"/>
  <c r="G206"/>
  <c r="F206"/>
  <c r="E206"/>
  <c r="D206"/>
  <c r="C206"/>
  <c r="N201"/>
  <c r="M201"/>
  <c r="L201"/>
  <c r="K201"/>
  <c r="J201"/>
  <c r="I201"/>
  <c r="H201"/>
  <c r="G201"/>
  <c r="F201"/>
  <c r="E201"/>
  <c r="D201"/>
  <c r="C201"/>
  <c r="N196"/>
  <c r="M196"/>
  <c r="L196"/>
  <c r="K196"/>
  <c r="J196"/>
  <c r="I196"/>
  <c r="H196"/>
  <c r="G196"/>
  <c r="F196"/>
  <c r="E196"/>
  <c r="D196"/>
  <c r="C196"/>
  <c r="N191"/>
  <c r="M191"/>
  <c r="L191"/>
  <c r="K191"/>
  <c r="J191"/>
  <c r="I191"/>
  <c r="H191"/>
  <c r="G191"/>
  <c r="F191"/>
  <c r="E191"/>
  <c r="D191"/>
  <c r="C191"/>
  <c r="N186"/>
  <c r="M186"/>
  <c r="L186"/>
  <c r="K186"/>
  <c r="N177"/>
  <c r="M177"/>
  <c r="L177"/>
  <c r="K177"/>
  <c r="J177"/>
  <c r="I177"/>
  <c r="H177"/>
  <c r="G177"/>
  <c r="F177"/>
  <c r="E177"/>
  <c r="D177"/>
  <c r="C177"/>
  <c r="L70" i="1"/>
  <c r="K70"/>
  <c r="J70"/>
  <c r="I70"/>
  <c r="H70"/>
  <c r="G70"/>
  <c r="F70"/>
  <c r="E70" l="1"/>
  <c r="D70"/>
  <c r="C70"/>
  <c r="M56"/>
  <c r="L56"/>
  <c r="K56"/>
  <c r="J56"/>
  <c r="I56"/>
  <c r="H56"/>
  <c r="G56"/>
  <c r="F56"/>
  <c r="E56"/>
  <c r="D56"/>
  <c r="C56"/>
  <c r="B70"/>
  <c r="B56"/>
  <c r="M19" l="1"/>
  <c r="L19"/>
  <c r="K19"/>
  <c r="J19"/>
  <c r="I19"/>
  <c r="H19"/>
  <c r="G19"/>
  <c r="F19"/>
  <c r="E19"/>
  <c r="C19"/>
  <c r="B19"/>
  <c r="D17"/>
  <c r="D19" s="1"/>
  <c r="B11"/>
  <c r="C11"/>
</calcChain>
</file>

<file path=xl/sharedStrings.xml><?xml version="1.0" encoding="utf-8"?>
<sst xmlns="http://schemas.openxmlformats.org/spreadsheetml/2006/main" count="352" uniqueCount="96">
  <si>
    <t>Shri Sai</t>
  </si>
  <si>
    <t>Manappuram</t>
  </si>
  <si>
    <t>Muthoot</t>
  </si>
  <si>
    <t>CMP</t>
  </si>
  <si>
    <t>TTM PE</t>
  </si>
  <si>
    <t>Price to Book</t>
  </si>
  <si>
    <t>Curr Mkt Cap</t>
  </si>
  <si>
    <t>As on 2nd Aug</t>
  </si>
  <si>
    <t>Price 1 Year Ago</t>
  </si>
  <si>
    <t>% Appreciation</t>
  </si>
  <si>
    <t>Operating Parameters</t>
  </si>
  <si>
    <t>1Q FY 15</t>
  </si>
  <si>
    <t>2Q FY 15</t>
  </si>
  <si>
    <t>3Q FY 15</t>
  </si>
  <si>
    <t>4Q FY 15</t>
  </si>
  <si>
    <t>1Q FY 16</t>
  </si>
  <si>
    <t>2Q FY 16</t>
  </si>
  <si>
    <t>3Q FY 16</t>
  </si>
  <si>
    <t>4Q FY 16</t>
  </si>
  <si>
    <t>1Q FY 17</t>
  </si>
  <si>
    <t>2Q FY 17</t>
  </si>
  <si>
    <t>3Q FY 17</t>
  </si>
  <si>
    <t>4Q FY 17</t>
  </si>
  <si>
    <t>NIM's</t>
  </si>
  <si>
    <t>Capital Adequacy Ratio</t>
  </si>
  <si>
    <t>Gross NPA</t>
  </si>
  <si>
    <t>Net NPA</t>
  </si>
  <si>
    <t>Yield</t>
  </si>
  <si>
    <t>Cost of Funds</t>
  </si>
  <si>
    <t>Opex to AUM</t>
  </si>
  <si>
    <t>Annualised EPS</t>
  </si>
  <si>
    <t>Book Value Per Share</t>
  </si>
  <si>
    <t>No. of employees</t>
  </si>
  <si>
    <t>No. of Branches</t>
  </si>
  <si>
    <t>PAT (Rs mn)</t>
  </si>
  <si>
    <t>Net Worth (Rs mn)</t>
  </si>
  <si>
    <t>No. of Customers (Mn)</t>
  </si>
  <si>
    <t>Gold Holdings (Tons)</t>
  </si>
  <si>
    <t>Gold Loan AUM (Rs mn)</t>
  </si>
  <si>
    <t>ROA</t>
  </si>
  <si>
    <t>ROE</t>
  </si>
  <si>
    <t>Gearing</t>
  </si>
  <si>
    <t>Consolidated AUM (Rs mn)</t>
  </si>
  <si>
    <t>Avg Ticket Size (Rs)</t>
  </si>
  <si>
    <t>AUM Per Branch (Rs Mn)</t>
  </si>
  <si>
    <t>Disbursements (Rs Bn)</t>
  </si>
  <si>
    <t>Gold Loan as % of total AUM</t>
  </si>
  <si>
    <t>Parameters</t>
  </si>
  <si>
    <t>Voltas</t>
  </si>
  <si>
    <t>V-Guard</t>
  </si>
  <si>
    <t>abc</t>
  </si>
  <si>
    <t>Sales Growth CAGR</t>
  </si>
  <si>
    <t>9Yrs</t>
  </si>
  <si>
    <t>5 Yrs</t>
  </si>
  <si>
    <t>TTM</t>
  </si>
  <si>
    <t>Profit Growth</t>
  </si>
  <si>
    <t>Muthoot Finance</t>
  </si>
  <si>
    <t>Finance</t>
  </si>
  <si>
    <t>Manapp</t>
  </si>
  <si>
    <t>Gold Loan AUM</t>
  </si>
  <si>
    <t>As on</t>
  </si>
  <si>
    <t>Ratio (Man / Muth)</t>
  </si>
  <si>
    <t xml:space="preserve">Manappuram </t>
  </si>
  <si>
    <t>Manapp (-) Muthoot</t>
  </si>
  <si>
    <t>Comparison - Manappuram Vs Muthoot</t>
  </si>
  <si>
    <t>Ratio</t>
  </si>
  <si>
    <t>Man / Muth</t>
  </si>
  <si>
    <t>Comments</t>
  </si>
  <si>
    <t xml:space="preserve"> - Manappuram Gold Loan Aum has ranged between 38% to 46% of Muthoot</t>
  </si>
  <si>
    <t xml:space="preserve"> - Muthoot is clearly leader in Gold Loans. It's AUM is 2.5x of Manappuram</t>
  </si>
  <si>
    <t xml:space="preserve"> - As of FY 17, Manappuram's Gold loan AUM is 41% of Muthoot.</t>
  </si>
  <si>
    <t xml:space="preserve"> - As of FY 17 - 81% of Manappuram total AUM consist of Gold Loans Vs 95% for Muthoot</t>
  </si>
  <si>
    <t>Asia Asset Finance (60% Sub)</t>
  </si>
  <si>
    <t>Muthoot Home Fin (88% Sub)</t>
  </si>
  <si>
    <t>Belstar Inv &amp; Fin (64% Sub)</t>
  </si>
  <si>
    <t>Gold Loan AUM % of Total AUM</t>
  </si>
  <si>
    <t>Mannap</t>
  </si>
  <si>
    <t>(-) Mutho</t>
  </si>
  <si>
    <t>Opex as % of AUM</t>
  </si>
  <si>
    <t xml:space="preserve"> - Manappuram has always enjoyed superior NIM's to Muthoot, but Muthoot has caught upto to Manappuram on as on 4QFY 17 with almost similar NIM's</t>
  </si>
  <si>
    <t xml:space="preserve"> - Manappuram has always had lower Gross NPA's vis-à-vis Muthoot. However, as of 4Q FY 17 - the Gap has narrowed as Gross NPA's of both Companies rose to 2%</t>
  </si>
  <si>
    <t xml:space="preserve"> - Manappuram has always had lower Net NPA's vis-à-vis Muthoot. However, as of 4Q FY 17 - the Gap has narrowed to 0</t>
  </si>
  <si>
    <t xml:space="preserve"> - Manappuram's ROA were inferior to Muthoot till 4Q FY 16. FY 17 has brought about a significant change in Manappuram's ROA and has consistently beaten Muthoot's</t>
  </si>
  <si>
    <t xml:space="preserve"> - Manappuram's ROE were inferior to Muthoot till 4Q FY 16. FY 17 has brought about a significant change in Manappuram's ROE and has consistently beaten Muthoot's</t>
  </si>
  <si>
    <t>Manappuram (Rs Mn)</t>
  </si>
  <si>
    <t>Muthoot (Rs Mn)</t>
  </si>
  <si>
    <t>Conclusion</t>
  </si>
  <si>
    <t xml:space="preserve"> - In past 4 Quarters - Manappuram has shown superior performance to Muthoot on most grounds except Operating expenses.</t>
  </si>
  <si>
    <t xml:space="preserve"> - Statistically speaking, there is no optical reason for Manappuram to trade at a discount to Muthoot. </t>
  </si>
  <si>
    <t>one of the reasons for this valuation gap.</t>
  </si>
  <si>
    <t>TTM PE (Screener.in)</t>
  </si>
  <si>
    <t>Price to Book (Screener.in)</t>
  </si>
  <si>
    <t>Valuation Gap</t>
  </si>
  <si>
    <t xml:space="preserve"> - The AUM per branch is much lower for Manappuram @ 53% to 60% of Muthoot. Also suggests scope for operating leverage</t>
  </si>
  <si>
    <t xml:space="preserve"> - Manappuram has always incurred higher expense as % of AUM compared to Muthoot. This is because of the fixed nature of exp. </t>
  </si>
  <si>
    <t xml:space="preserve"> - The fact that Manappuram has now resorted to non-gold loan products which the market percieves as more risky (MFI &amp; Vehicle financing biz are riskier than Gold loans), could be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</si>
</sst>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0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F0000"/>
      <name val="Verdana"/>
      <family val="2"/>
    </font>
    <font>
      <b/>
      <u/>
      <sz val="10"/>
      <color theme="1"/>
      <name val="Verdana"/>
      <family val="2"/>
    </font>
    <font>
      <b/>
      <sz val="11"/>
      <color rgb="FFFF0000"/>
      <name val="Verdana"/>
      <family val="2"/>
    </font>
    <font>
      <b/>
      <i/>
      <u/>
      <sz val="10"/>
      <color theme="1"/>
      <name val="Verdan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165" fontId="0" fillId="0" borderId="0" xfId="1" applyNumberFormat="1" applyFont="1"/>
    <xf numFmtId="0" fontId="0" fillId="4" borderId="0" xfId="0" applyFill="1"/>
    <xf numFmtId="165" fontId="0" fillId="4" borderId="0" xfId="1" applyNumberFormat="1" applyFont="1" applyFill="1"/>
    <xf numFmtId="43" fontId="0" fillId="4" borderId="0" xfId="1" applyNumberFormat="1" applyFont="1" applyFill="1"/>
    <xf numFmtId="9" fontId="0" fillId="4" borderId="0" xfId="2" applyFont="1" applyFill="1"/>
    <xf numFmtId="0" fontId="0" fillId="0" borderId="0" xfId="0" applyFill="1"/>
    <xf numFmtId="165" fontId="0" fillId="0" borderId="0" xfId="1" applyNumberFormat="1" applyFont="1" applyFill="1"/>
    <xf numFmtId="43" fontId="0" fillId="0" borderId="0" xfId="1" applyNumberFormat="1" applyFont="1" applyFill="1"/>
    <xf numFmtId="9" fontId="0" fillId="0" borderId="0" xfId="2" applyFont="1" applyFill="1"/>
    <xf numFmtId="0" fontId="0" fillId="5" borderId="0" xfId="0" applyFill="1"/>
    <xf numFmtId="165" fontId="0" fillId="5" borderId="0" xfId="1" applyNumberFormat="1" applyFont="1" applyFill="1"/>
    <xf numFmtId="43" fontId="0" fillId="5" borderId="0" xfId="1" applyNumberFormat="1" applyFont="1" applyFill="1"/>
    <xf numFmtId="9" fontId="0" fillId="5" borderId="0" xfId="2" applyFont="1" applyFill="1"/>
    <xf numFmtId="0" fontId="0" fillId="6" borderId="0" xfId="0" applyFill="1"/>
    <xf numFmtId="0" fontId="3" fillId="0" borderId="0" xfId="0" applyFont="1" applyFill="1"/>
    <xf numFmtId="0" fontId="6" fillId="0" borderId="0" xfId="0" applyFont="1" applyFill="1"/>
    <xf numFmtId="164" fontId="0" fillId="0" borderId="0" xfId="1" applyNumberFormat="1" applyFont="1" applyFill="1"/>
    <xf numFmtId="166" fontId="0" fillId="0" borderId="0" xfId="2" applyNumberFormat="1" applyFont="1" applyFill="1"/>
    <xf numFmtId="10" fontId="0" fillId="0" borderId="0" xfId="2" applyNumberFormat="1" applyFont="1" applyFill="1"/>
    <xf numFmtId="43" fontId="0" fillId="0" borderId="0" xfId="1" applyFont="1" applyFill="1"/>
    <xf numFmtId="0" fontId="0" fillId="0" borderId="0" xfId="0" applyFont="1"/>
    <xf numFmtId="165" fontId="3" fillId="0" borderId="0" xfId="1" applyNumberFormat="1" applyFont="1" applyFill="1"/>
    <xf numFmtId="165" fontId="1" fillId="0" borderId="0" xfId="1" applyNumberFormat="1" applyFont="1" applyFill="1"/>
    <xf numFmtId="0" fontId="0" fillId="0" borderId="0" xfId="0" applyAlignment="1">
      <alignment horizontal="center"/>
    </xf>
    <xf numFmtId="164" fontId="1" fillId="0" borderId="0" xfId="1" applyNumberFormat="1" applyFont="1" applyFill="1"/>
    <xf numFmtId="164" fontId="3" fillId="0" borderId="0" xfId="1" applyNumberFormat="1" applyFont="1" applyFill="1"/>
    <xf numFmtId="164" fontId="0" fillId="0" borderId="0" xfId="0" applyNumberFormat="1" applyFill="1"/>
    <xf numFmtId="166" fontId="1" fillId="0" borderId="0" xfId="2" applyNumberFormat="1" applyFont="1" applyFill="1"/>
    <xf numFmtId="166" fontId="3" fillId="0" borderId="0" xfId="2" applyNumberFormat="1" applyFont="1" applyFill="1"/>
    <xf numFmtId="166" fontId="0" fillId="0" borderId="0" xfId="0" applyNumberFormat="1" applyFill="1"/>
    <xf numFmtId="10" fontId="1" fillId="0" borderId="0" xfId="2" applyNumberFormat="1" applyFont="1" applyFill="1"/>
    <xf numFmtId="10" fontId="3" fillId="0" borderId="0" xfId="2" applyNumberFormat="1" applyFont="1" applyFill="1"/>
    <xf numFmtId="43" fontId="1" fillId="0" borderId="0" xfId="1" applyFont="1" applyFill="1"/>
    <xf numFmtId="43" fontId="3" fillId="0" borderId="0" xfId="1" applyFont="1" applyFill="1"/>
    <xf numFmtId="43" fontId="1" fillId="0" borderId="0" xfId="1" applyNumberFormat="1" applyFont="1" applyFill="1"/>
    <xf numFmtId="43" fontId="3" fillId="0" borderId="0" xfId="1" applyNumberFormat="1" applyFont="1" applyFill="1"/>
    <xf numFmtId="0" fontId="0" fillId="0" borderId="0" xfId="0" applyFont="1" applyFill="1"/>
    <xf numFmtId="43" fontId="0" fillId="0" borderId="0" xfId="0" applyNumberFormat="1" applyFill="1"/>
    <xf numFmtId="43" fontId="0" fillId="0" borderId="0" xfId="0" applyNumberFormat="1" applyFont="1" applyFill="1"/>
    <xf numFmtId="43" fontId="3" fillId="0" borderId="0" xfId="0" applyNumberFormat="1" applyFont="1" applyFill="1"/>
    <xf numFmtId="0" fontId="7" fillId="0" borderId="0" xfId="0" applyFont="1"/>
    <xf numFmtId="165" fontId="0" fillId="0" borderId="0" xfId="0" applyNumberFormat="1"/>
    <xf numFmtId="9" fontId="1" fillId="0" borderId="0" xfId="2" applyFont="1" applyFill="1"/>
    <xf numFmtId="10" fontId="0" fillId="0" borderId="0" xfId="0" applyNumberFormat="1"/>
    <xf numFmtId="0" fontId="8" fillId="0" borderId="0" xfId="0" applyFont="1"/>
    <xf numFmtId="0" fontId="2" fillId="3" borderId="0" xfId="0" applyFont="1" applyFill="1" applyBorder="1" applyAlignment="1">
      <alignment horizontal="right"/>
    </xf>
    <xf numFmtId="0" fontId="0" fillId="4" borderId="0" xfId="0" applyFill="1" applyBorder="1"/>
    <xf numFmtId="165" fontId="0" fillId="4" borderId="0" xfId="0" applyNumberFormat="1" applyFill="1" applyBorder="1"/>
    <xf numFmtId="0" fontId="0" fillId="5" borderId="0" xfId="0" applyFill="1" applyBorder="1"/>
    <xf numFmtId="165" fontId="0" fillId="5" borderId="0" xfId="0" applyNumberFormat="1" applyFill="1" applyBorder="1"/>
    <xf numFmtId="0" fontId="2" fillId="3" borderId="0" xfId="0" applyFont="1" applyFill="1" applyBorder="1" applyAlignment="1">
      <alignment horizontal="left"/>
    </xf>
    <xf numFmtId="0" fontId="0" fillId="6" borderId="0" xfId="0" applyFill="1" applyBorder="1"/>
    <xf numFmtId="2" fontId="0" fillId="0" borderId="0" xfId="0" applyNumberFormat="1"/>
    <xf numFmtId="166" fontId="0" fillId="0" borderId="0" xfId="0" applyNumberFormat="1"/>
    <xf numFmtId="0" fontId="0" fillId="7" borderId="0" xfId="0" applyFill="1" applyBorder="1"/>
    <xf numFmtId="0" fontId="0" fillId="0" borderId="0" xfId="0" applyAlignment="1">
      <alignment horizontal="center"/>
    </xf>
    <xf numFmtId="9" fontId="0" fillId="7" borderId="0" xfId="2" applyFont="1" applyFill="1" applyBorder="1"/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165" fontId="9" fillId="0" borderId="0" xfId="1" applyNumberFormat="1" applyFont="1" applyFill="1" applyAlignment="1">
      <alignment horizontal="right"/>
    </xf>
    <xf numFmtId="9" fontId="0" fillId="0" borderId="0" xfId="0" applyNumberFormat="1"/>
    <xf numFmtId="166" fontId="0" fillId="4" borderId="0" xfId="0" applyNumberFormat="1" applyFill="1" applyBorder="1"/>
    <xf numFmtId="166" fontId="0" fillId="5" borderId="0" xfId="0" applyNumberFormat="1" applyFill="1" applyBorder="1"/>
    <xf numFmtId="166" fontId="0" fillId="7" borderId="0" xfId="2" applyNumberFormat="1" applyFont="1" applyFill="1" applyBorder="1"/>
    <xf numFmtId="0" fontId="0" fillId="7" borderId="0" xfId="0" applyFill="1"/>
    <xf numFmtId="0" fontId="0" fillId="0" borderId="0" xfId="0" applyFill="1" applyBorder="1"/>
    <xf numFmtId="43" fontId="0" fillId="4" borderId="0" xfId="1" applyFont="1" applyFill="1" applyBorder="1"/>
    <xf numFmtId="43" fontId="0" fillId="5" borderId="0" xfId="1" applyFont="1" applyFill="1" applyBorder="1"/>
    <xf numFmtId="9" fontId="0" fillId="7" borderId="0" xfId="2" applyNumberFormat="1" applyFont="1" applyFill="1" applyBorder="1"/>
    <xf numFmtId="0" fontId="3" fillId="6" borderId="0" xfId="0" applyFont="1" applyFill="1"/>
    <xf numFmtId="43" fontId="3" fillId="4" borderId="0" xfId="1" applyNumberFormat="1" applyFont="1" applyFill="1"/>
    <xf numFmtId="43" fontId="3" fillId="5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1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FF99"/>
      <color rgb="FFFDCBCC"/>
      <color rgb="FFFFFF66"/>
      <color rgb="FFCCFFFF"/>
      <color rgb="FFFFFF99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139710346625018E-2"/>
          <c:y val="0.13365879265091862"/>
          <c:w val="0.84473787313314042"/>
          <c:h val="0.75575120833238785"/>
        </c:manualLayout>
      </c:layout>
      <c:barChart>
        <c:barDir val="col"/>
        <c:grouping val="clustered"/>
        <c:ser>
          <c:idx val="0"/>
          <c:order val="0"/>
          <c:tx>
            <c:v>Manappuram</c:v>
          </c:tx>
          <c:spPr>
            <a:solidFill>
              <a:srgbClr val="CCFF99"/>
            </a:solidFill>
          </c:spPr>
          <c:cat>
            <c:strRef>
              <c:f>Arranged!$A$17:$A$28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Arranged!$B$17:$B$28</c:f>
              <c:numCache>
                <c:formatCode>_(* #,##0_);_(* \(#,##0\);_(* "-"??_);_(@_)</c:formatCode>
                <c:ptCount val="12"/>
                <c:pt idx="0">
                  <c:v>81975</c:v>
                </c:pt>
                <c:pt idx="1">
                  <c:v>85180</c:v>
                </c:pt>
                <c:pt idx="2">
                  <c:v>88236</c:v>
                </c:pt>
                <c:pt idx="3">
                  <c:v>92245</c:v>
                </c:pt>
                <c:pt idx="4">
                  <c:v>95924</c:v>
                </c:pt>
                <c:pt idx="5">
                  <c:v>95239</c:v>
                </c:pt>
                <c:pt idx="6">
                  <c:v>96392</c:v>
                </c:pt>
                <c:pt idx="7">
                  <c:v>100806</c:v>
                </c:pt>
                <c:pt idx="8">
                  <c:v>113451</c:v>
                </c:pt>
                <c:pt idx="9">
                  <c:v>123827</c:v>
                </c:pt>
                <c:pt idx="10">
                  <c:v>122672</c:v>
                </c:pt>
                <c:pt idx="11">
                  <c:v>111245</c:v>
                </c:pt>
              </c:numCache>
            </c:numRef>
          </c:val>
        </c:ser>
        <c:ser>
          <c:idx val="1"/>
          <c:order val="1"/>
          <c:tx>
            <c:v>Muthoot</c:v>
          </c:tx>
          <c:spPr>
            <a:solidFill>
              <a:srgbClr val="FFFF66"/>
            </a:solidFill>
          </c:spPr>
          <c:cat>
            <c:strRef>
              <c:f>Arranged!$A$17:$A$28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Arranged!$C$17:$C$28</c:f>
              <c:numCache>
                <c:formatCode>_(* #,##0_);_(* \(#,##0\);_(* "-"??_);_(@_)</c:formatCode>
                <c:ptCount val="12"/>
                <c:pt idx="0">
                  <c:v>213054</c:v>
                </c:pt>
                <c:pt idx="1">
                  <c:v>216971</c:v>
                </c:pt>
                <c:pt idx="2">
                  <c:v>220117</c:v>
                </c:pt>
                <c:pt idx="3">
                  <c:v>233499</c:v>
                </c:pt>
                <c:pt idx="4">
                  <c:v>243605</c:v>
                </c:pt>
                <c:pt idx="5">
                  <c:v>248250</c:v>
                </c:pt>
                <c:pt idx="6">
                  <c:v>249409</c:v>
                </c:pt>
                <c:pt idx="7">
                  <c:v>243355</c:v>
                </c:pt>
                <c:pt idx="8">
                  <c:v>258226</c:v>
                </c:pt>
                <c:pt idx="9">
                  <c:v>273980</c:v>
                </c:pt>
                <c:pt idx="10">
                  <c:v>269025</c:v>
                </c:pt>
                <c:pt idx="11">
                  <c:v>272199</c:v>
                </c:pt>
              </c:numCache>
            </c:numRef>
          </c:val>
        </c:ser>
        <c:axId val="75643520"/>
        <c:axId val="75678080"/>
      </c:barChart>
      <c:lineChart>
        <c:grouping val="standard"/>
        <c:ser>
          <c:idx val="2"/>
          <c:order val="2"/>
          <c:tx>
            <c:v>Ratio (Manna / Muth)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645205248607333E-2"/>
                  <c:y val="-0.33084541665721179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48260309688604E-2"/>
                  <c:y val="-0.2924208249184989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457425492932451E-2"/>
                  <c:y val="-0.2578386923536575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2457425492932417E-2"/>
                  <c:y val="-0.3193180391355979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823967029031697E-2"/>
                  <c:y val="-0.3462152533526968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027022090112968E-2"/>
                  <c:y val="-0.4192219776562512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417856906869155E-2"/>
                  <c:y val="-0.4076946001346373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0027022090112968E-2"/>
                  <c:y val="-0.2424688556581724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417856906869155E-2"/>
                  <c:y val="-0.1464073763113904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620911967950426E-2"/>
                  <c:y val="-0.11951016209429155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823967029031697E-2"/>
                  <c:y val="-8.108557035557875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17856906869155E-2"/>
                  <c:y val="-0.3462152533526969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t"/>
            <c:showVal val="1"/>
          </c:dLbls>
          <c:cat>
            <c:strRef>
              <c:f>Arranged!$A$17:$A$28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Arranged!$D$17:$D$28</c:f>
              <c:numCache>
                <c:formatCode>0%</c:formatCode>
                <c:ptCount val="12"/>
                <c:pt idx="0">
                  <c:v>0.38476160973274381</c:v>
                </c:pt>
                <c:pt idx="1">
                  <c:v>0.39258702775947019</c:v>
                </c:pt>
                <c:pt idx="2">
                  <c:v>0.40085954287946862</c:v>
                </c:pt>
                <c:pt idx="3">
                  <c:v>0.3950552250759104</c:v>
                </c:pt>
                <c:pt idx="4">
                  <c:v>0.3937686008086862</c:v>
                </c:pt>
                <c:pt idx="5">
                  <c:v>0.3836414904330312</c:v>
                </c:pt>
                <c:pt idx="6">
                  <c:v>0.38648164260311374</c:v>
                </c:pt>
                <c:pt idx="7">
                  <c:v>0.41423434899632222</c:v>
                </c:pt>
                <c:pt idx="8">
                  <c:v>0.43934770317473842</c:v>
                </c:pt>
                <c:pt idx="9">
                  <c:v>0.45195634717862615</c:v>
                </c:pt>
                <c:pt idx="10">
                  <c:v>0.45598736176935228</c:v>
                </c:pt>
                <c:pt idx="11">
                  <c:v>0.40868996579708228</c:v>
                </c:pt>
              </c:numCache>
            </c:numRef>
          </c:val>
        </c:ser>
        <c:marker val="1"/>
        <c:axId val="128776832"/>
        <c:axId val="129028480"/>
      </c:lineChart>
      <c:catAx>
        <c:axId val="75643520"/>
        <c:scaling>
          <c:orientation val="minMax"/>
        </c:scaling>
        <c:axPos val="b"/>
        <c:tickLblPos val="nextTo"/>
        <c:crossAx val="75678080"/>
        <c:crosses val="autoZero"/>
        <c:auto val="1"/>
        <c:lblAlgn val="ctr"/>
        <c:lblOffset val="100"/>
      </c:catAx>
      <c:valAx>
        <c:axId val="7567808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_);_(* \(#,##0\);_(* &quot;-&quot;??_);_(@_)" sourceLinked="1"/>
        <c:tickLblPos val="nextTo"/>
        <c:crossAx val="75643520"/>
        <c:crosses val="autoZero"/>
        <c:crossBetween val="between"/>
      </c:valAx>
      <c:valAx>
        <c:axId val="129028480"/>
        <c:scaling>
          <c:orientation val="minMax"/>
        </c:scaling>
        <c:axPos val="r"/>
        <c:numFmt formatCode="0%" sourceLinked="1"/>
        <c:tickLblPos val="nextTo"/>
        <c:crossAx val="128776832"/>
        <c:crosses val="max"/>
        <c:crossBetween val="between"/>
      </c:valAx>
      <c:catAx>
        <c:axId val="128776832"/>
        <c:scaling>
          <c:orientation val="minMax"/>
        </c:scaling>
        <c:delete val="1"/>
        <c:axPos val="b"/>
        <c:tickLblPos val="none"/>
        <c:crossAx val="129028480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4403975463237789"/>
          <c:y val="1.3890763654543146E-2"/>
          <c:w val="0.58474165835956149"/>
          <c:h val="9.2853143357080364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CC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28863151092547E-2"/>
          <c:y val="0.16631206813434035"/>
          <c:w val="0.86542209177232277"/>
          <c:h val="0.72309818415555194"/>
        </c:manualLayout>
      </c:layout>
      <c:barChart>
        <c:barDir val="col"/>
        <c:grouping val="clustered"/>
        <c:ser>
          <c:idx val="0"/>
          <c:order val="0"/>
          <c:tx>
            <c:v>Manappuram</c:v>
          </c:tx>
          <c:spPr>
            <a:solidFill>
              <a:srgbClr val="CCFF99"/>
            </a:solidFill>
          </c:spPr>
          <c:cat>
            <c:strRef>
              <c:f>Arranged!$A$41:$A$44</c:f>
              <c:strCache>
                <c:ptCount val="4"/>
                <c:pt idx="0">
                  <c:v>1Q FY 17</c:v>
                </c:pt>
                <c:pt idx="1">
                  <c:v>2Q FY 17</c:v>
                </c:pt>
                <c:pt idx="2">
                  <c:v>3Q FY 17</c:v>
                </c:pt>
                <c:pt idx="3">
                  <c:v>4Q FY 17</c:v>
                </c:pt>
              </c:strCache>
            </c:strRef>
          </c:cat>
          <c:val>
            <c:numRef>
              <c:f>Arranged!$B$41:$B$44</c:f>
              <c:numCache>
                <c:formatCode>0.0%</c:formatCode>
                <c:ptCount val="4"/>
                <c:pt idx="0">
                  <c:v>0.159</c:v>
                </c:pt>
                <c:pt idx="1">
                  <c:v>0.158</c:v>
                </c:pt>
                <c:pt idx="2">
                  <c:v>0.159</c:v>
                </c:pt>
                <c:pt idx="3">
                  <c:v>0.17100000000000001</c:v>
                </c:pt>
              </c:numCache>
            </c:numRef>
          </c:val>
        </c:ser>
        <c:ser>
          <c:idx val="1"/>
          <c:order val="1"/>
          <c:tx>
            <c:v>Muthoot</c:v>
          </c:tx>
          <c:spPr>
            <a:solidFill>
              <a:srgbClr val="FFFF66"/>
            </a:solidFill>
          </c:spPr>
          <c:cat>
            <c:strRef>
              <c:f>Arranged!$A$41:$A$44</c:f>
              <c:strCache>
                <c:ptCount val="4"/>
                <c:pt idx="0">
                  <c:v>1Q FY 17</c:v>
                </c:pt>
                <c:pt idx="1">
                  <c:v>2Q FY 17</c:v>
                </c:pt>
                <c:pt idx="2">
                  <c:v>3Q FY 17</c:v>
                </c:pt>
                <c:pt idx="3">
                  <c:v>4Q FY 17</c:v>
                </c:pt>
              </c:strCache>
            </c:strRef>
          </c:cat>
          <c:val>
            <c:numRef>
              <c:f>Arranged!$C$41:$C$44</c:f>
              <c:numCache>
                <c:formatCode>0.0%</c:formatCode>
                <c:ptCount val="4"/>
                <c:pt idx="0">
                  <c:v>0.1143</c:v>
                </c:pt>
                <c:pt idx="1">
                  <c:v>0.1138</c:v>
                </c:pt>
                <c:pt idx="2">
                  <c:v>0.1076</c:v>
                </c:pt>
                <c:pt idx="3">
                  <c:v>0.1701</c:v>
                </c:pt>
              </c:numCache>
            </c:numRef>
          </c:val>
        </c:ser>
        <c:axId val="138283648"/>
        <c:axId val="138298496"/>
      </c:barChart>
      <c:lineChart>
        <c:grouping val="standard"/>
        <c:ser>
          <c:idx val="2"/>
          <c:order val="2"/>
          <c:tx>
            <c:v>Manapp (-) Muthoot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3764578185402273E-2"/>
                  <c:y val="-6.289142428624995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48231070046858E-2"/>
                  <c:y val="-7.24010927205527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457428806907893E-2"/>
                  <c:y val="-7.96700412448443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023322349893541E-2"/>
                  <c:y val="-0.14516856821468746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823967029031711E-2"/>
                  <c:y val="-0.3462152533526968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027022090112971E-2"/>
                  <c:y val="-0.4192219776562514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417856906869162E-2"/>
                  <c:y val="-0.4076946001346373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0027022090112971E-2"/>
                  <c:y val="-0.24246885565817244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417856906869162E-2"/>
                  <c:y val="-0.14640737631139059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620911967950426E-2"/>
                  <c:y val="-0.11951016209429155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823967029031711E-2"/>
                  <c:y val="-8.108557035557875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17856906869162E-2"/>
                  <c:y val="-0.34621525335269698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t"/>
            <c:showVal val="1"/>
          </c:dLbls>
          <c:cat>
            <c:strRef>
              <c:f>Arranged!$A$41:$A$44</c:f>
              <c:strCache>
                <c:ptCount val="4"/>
                <c:pt idx="0">
                  <c:v>1Q FY 17</c:v>
                </c:pt>
                <c:pt idx="1">
                  <c:v>2Q FY 17</c:v>
                </c:pt>
                <c:pt idx="2">
                  <c:v>3Q FY 17</c:v>
                </c:pt>
                <c:pt idx="3">
                  <c:v>4Q FY 17</c:v>
                </c:pt>
              </c:strCache>
            </c:strRef>
          </c:cat>
          <c:val>
            <c:numRef>
              <c:f>Arranged!$D$41:$D$44</c:f>
              <c:numCache>
                <c:formatCode>0.0%</c:formatCode>
                <c:ptCount val="4"/>
                <c:pt idx="0">
                  <c:v>4.4700000000000004E-2</c:v>
                </c:pt>
                <c:pt idx="1">
                  <c:v>4.4200000000000003E-2</c:v>
                </c:pt>
                <c:pt idx="2">
                  <c:v>5.1400000000000001E-2</c:v>
                </c:pt>
                <c:pt idx="3">
                  <c:v>9.000000000000119E-4</c:v>
                </c:pt>
              </c:numCache>
            </c:numRef>
          </c:val>
        </c:ser>
        <c:marker val="1"/>
        <c:axId val="135509504"/>
        <c:axId val="135507968"/>
      </c:lineChart>
      <c:catAx>
        <c:axId val="138283648"/>
        <c:scaling>
          <c:orientation val="minMax"/>
        </c:scaling>
        <c:axPos val="b"/>
        <c:tickLblPos val="nextTo"/>
        <c:crossAx val="138298496"/>
        <c:crosses val="autoZero"/>
        <c:auto val="1"/>
        <c:lblAlgn val="ctr"/>
        <c:lblOffset val="100"/>
      </c:catAx>
      <c:valAx>
        <c:axId val="138298496"/>
        <c:scaling>
          <c:orientation val="minMax"/>
          <c:min val="9.0000000000000011E-2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crossAx val="138283648"/>
        <c:crosses val="autoZero"/>
        <c:crossBetween val="between"/>
      </c:valAx>
      <c:valAx>
        <c:axId val="135507968"/>
        <c:scaling>
          <c:orientation val="minMax"/>
        </c:scaling>
        <c:axPos val="r"/>
        <c:numFmt formatCode="0.0%" sourceLinked="1"/>
        <c:tickLblPos val="nextTo"/>
        <c:crossAx val="135509504"/>
        <c:crosses val="max"/>
        <c:crossBetween val="between"/>
      </c:valAx>
      <c:catAx>
        <c:axId val="135509504"/>
        <c:scaling>
          <c:orientation val="minMax"/>
        </c:scaling>
        <c:delete val="1"/>
        <c:axPos val="b"/>
        <c:tickLblPos val="none"/>
        <c:crossAx val="13550796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7820965781665623E-2"/>
          <c:y val="4.7981573731854944E-2"/>
          <c:w val="0.58474165835956182"/>
          <c:h val="9.2853143357080392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CCFFFF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28863151092547E-2"/>
          <c:y val="0.24794472119556488"/>
          <c:w val="0.86064882148457789"/>
          <c:h val="0.64146553109432769"/>
        </c:manualLayout>
      </c:layout>
      <c:barChart>
        <c:barDir val="col"/>
        <c:grouping val="clustered"/>
        <c:ser>
          <c:idx val="0"/>
          <c:order val="0"/>
          <c:tx>
            <c:v>Manapp</c:v>
          </c:tx>
          <c:spPr>
            <a:solidFill>
              <a:srgbClr val="CCFF99"/>
            </a:solidFill>
          </c:spPr>
          <c:cat>
            <c:strRef>
              <c:f>Arranged!$A$58:$A$61</c:f>
              <c:strCache>
                <c:ptCount val="4"/>
                <c:pt idx="0">
                  <c:v>1Q FY 17</c:v>
                </c:pt>
                <c:pt idx="1">
                  <c:v>2Q FY 17</c:v>
                </c:pt>
                <c:pt idx="2">
                  <c:v>3Q FY 17</c:v>
                </c:pt>
                <c:pt idx="3">
                  <c:v>4Q FY 17</c:v>
                </c:pt>
              </c:strCache>
            </c:strRef>
          </c:cat>
          <c:val>
            <c:numRef>
              <c:f>Arranged!$B$58:$B$61</c:f>
              <c:numCache>
                <c:formatCode>0.0%</c:formatCode>
                <c:ptCount val="4"/>
                <c:pt idx="0">
                  <c:v>7.2999999999999995E-2</c:v>
                </c:pt>
                <c:pt idx="1">
                  <c:v>6.9000000000000006E-2</c:v>
                </c:pt>
                <c:pt idx="2">
                  <c:v>6.4000000000000001E-2</c:v>
                </c:pt>
                <c:pt idx="3">
                  <c:v>7.4999999999999997E-2</c:v>
                </c:pt>
              </c:numCache>
            </c:numRef>
          </c:val>
        </c:ser>
        <c:ser>
          <c:idx val="1"/>
          <c:order val="1"/>
          <c:tx>
            <c:v>Muth</c:v>
          </c:tx>
          <c:spPr>
            <a:solidFill>
              <a:srgbClr val="FFFF66"/>
            </a:solidFill>
          </c:spPr>
          <c:cat>
            <c:strRef>
              <c:f>Arranged!$A$58:$A$61</c:f>
              <c:strCache>
                <c:ptCount val="4"/>
                <c:pt idx="0">
                  <c:v>1Q FY 17</c:v>
                </c:pt>
                <c:pt idx="1">
                  <c:v>2Q FY 17</c:v>
                </c:pt>
                <c:pt idx="2">
                  <c:v>3Q FY 17</c:v>
                </c:pt>
                <c:pt idx="3">
                  <c:v>4Q FY 17</c:v>
                </c:pt>
              </c:strCache>
            </c:strRef>
          </c:cat>
          <c:val>
            <c:numRef>
              <c:f>Arranged!$C$58:$C$61</c:f>
              <c:numCache>
                <c:formatCode>0.0%</c:formatCode>
                <c:ptCount val="4"/>
                <c:pt idx="0">
                  <c:v>4.9200000000000001E-2</c:v>
                </c:pt>
                <c:pt idx="1">
                  <c:v>4.8000000000000001E-2</c:v>
                </c:pt>
                <c:pt idx="2">
                  <c:v>4.2999999999999997E-2</c:v>
                </c:pt>
                <c:pt idx="3">
                  <c:v>8.3400000000000002E-2</c:v>
                </c:pt>
              </c:numCache>
            </c:numRef>
          </c:val>
        </c:ser>
        <c:axId val="138656384"/>
        <c:axId val="135635328"/>
      </c:barChart>
      <c:lineChart>
        <c:grouping val="standard"/>
        <c:ser>
          <c:idx val="2"/>
          <c:order val="2"/>
          <c:tx>
            <c:v>Mannap (-) Muthoot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3764578185402273E-2"/>
                  <c:y val="-6.28914242862499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48231070046865E-2"/>
                  <c:y val="-7.24010927205527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457428806907893E-2"/>
                  <c:y val="-7.96700412448443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023322349893555E-2"/>
                  <c:y val="-0.1451685682146873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823967029031725E-2"/>
                  <c:y val="-0.3462152533526968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0027022090112971E-2"/>
                  <c:y val="-0.4192219776562515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417856906869176E-2"/>
                  <c:y val="-0.4076946001346373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0027022090112971E-2"/>
                  <c:y val="-0.24246885565817244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417856906869176E-2"/>
                  <c:y val="-0.146407376311390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620911967950426E-2"/>
                  <c:y val="-0.11951016209429155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823967029031725E-2"/>
                  <c:y val="-8.108557035557875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17856906869176E-2"/>
                  <c:y val="-0.34621525335269698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t"/>
            <c:showVal val="1"/>
          </c:dLbls>
          <c:cat>
            <c:strRef>
              <c:f>Arranged!$A$58:$A$61</c:f>
              <c:strCache>
                <c:ptCount val="4"/>
                <c:pt idx="0">
                  <c:v>1Q FY 17</c:v>
                </c:pt>
                <c:pt idx="1">
                  <c:v>2Q FY 17</c:v>
                </c:pt>
                <c:pt idx="2">
                  <c:v>3Q FY 17</c:v>
                </c:pt>
                <c:pt idx="3">
                  <c:v>4Q FY 17</c:v>
                </c:pt>
              </c:strCache>
            </c:strRef>
          </c:cat>
          <c:val>
            <c:numRef>
              <c:f>Arranged!$D$58:$D$61</c:f>
              <c:numCache>
                <c:formatCode>0.0%</c:formatCode>
                <c:ptCount val="4"/>
                <c:pt idx="0">
                  <c:v>2.3799999999999995E-2</c:v>
                </c:pt>
                <c:pt idx="1">
                  <c:v>2.1000000000000005E-2</c:v>
                </c:pt>
                <c:pt idx="2">
                  <c:v>2.1000000000000005E-2</c:v>
                </c:pt>
                <c:pt idx="3">
                  <c:v>-8.4000000000000047E-3</c:v>
                </c:pt>
              </c:numCache>
            </c:numRef>
          </c:val>
        </c:ser>
        <c:marker val="1"/>
        <c:axId val="135638400"/>
        <c:axId val="135636864"/>
      </c:lineChart>
      <c:catAx>
        <c:axId val="138656384"/>
        <c:scaling>
          <c:orientation val="minMax"/>
        </c:scaling>
        <c:axPos val="b"/>
        <c:tickLblPos val="nextTo"/>
        <c:crossAx val="135635328"/>
        <c:crosses val="autoZero"/>
        <c:auto val="1"/>
        <c:lblAlgn val="ctr"/>
        <c:lblOffset val="100"/>
      </c:catAx>
      <c:valAx>
        <c:axId val="135635328"/>
        <c:scaling>
          <c:orientation val="minMax"/>
          <c:min val="2.0000000000000004E-2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crossAx val="138656384"/>
        <c:crosses val="autoZero"/>
        <c:crossBetween val="between"/>
      </c:valAx>
      <c:valAx>
        <c:axId val="135636864"/>
        <c:scaling>
          <c:orientation val="minMax"/>
        </c:scaling>
        <c:axPos val="r"/>
        <c:numFmt formatCode="0.0%" sourceLinked="1"/>
        <c:tickLblPos val="nextTo"/>
        <c:crossAx val="135638400"/>
        <c:crosses val="max"/>
        <c:crossBetween val="between"/>
      </c:valAx>
      <c:catAx>
        <c:axId val="135638400"/>
        <c:scaling>
          <c:orientation val="minMax"/>
        </c:scaling>
        <c:delete val="1"/>
        <c:axPos val="b"/>
        <c:tickLblPos val="none"/>
        <c:crossAx val="1356368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7820965781665616E-2"/>
          <c:y val="4.7981573731854923E-2"/>
          <c:w val="0.58474165835956204"/>
          <c:h val="9.2853143357080448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CCFFFF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28863151092547E-2"/>
          <c:y val="0.20498705703024236"/>
          <c:w val="0.87222957701183002"/>
          <c:h val="0.68442315844540047"/>
        </c:manualLayout>
      </c:layout>
      <c:barChart>
        <c:barDir val="col"/>
        <c:grouping val="clustered"/>
        <c:ser>
          <c:idx val="0"/>
          <c:order val="0"/>
          <c:tx>
            <c:v>Manappuram</c:v>
          </c:tx>
          <c:spPr>
            <a:solidFill>
              <a:srgbClr val="CCFF99"/>
            </a:solidFill>
          </c:spPr>
          <c:cat>
            <c:strRef>
              <c:f>Arranged!$A$81:$A$92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Arranged!$B$81:$B$92</c:f>
              <c:numCache>
                <c:formatCode>0.0%</c:formatCode>
                <c:ptCount val="12"/>
                <c:pt idx="0">
                  <c:v>1.7000000000000001E-2</c:v>
                </c:pt>
                <c:pt idx="1">
                  <c:v>0.02</c:v>
                </c:pt>
                <c:pt idx="2">
                  <c:v>0.01</c:v>
                </c:pt>
                <c:pt idx="3">
                  <c:v>1.2E-2</c:v>
                </c:pt>
                <c:pt idx="4">
                  <c:v>1.2E-2</c:v>
                </c:pt>
                <c:pt idx="5">
                  <c:v>0.01</c:v>
                </c:pt>
                <c:pt idx="6">
                  <c:v>1.0999999999999999E-2</c:v>
                </c:pt>
                <c:pt idx="7">
                  <c:v>0.01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2.3E-2</c:v>
                </c:pt>
                <c:pt idx="11">
                  <c:v>0.02</c:v>
                </c:pt>
              </c:numCache>
            </c:numRef>
          </c:val>
        </c:ser>
        <c:ser>
          <c:idx val="1"/>
          <c:order val="1"/>
          <c:tx>
            <c:v>Muthoot</c:v>
          </c:tx>
          <c:spPr>
            <a:solidFill>
              <a:srgbClr val="FFFF66"/>
            </a:solidFill>
          </c:spPr>
          <c:cat>
            <c:strRef>
              <c:f>Arranged!$A$81:$A$92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Arranged!$C$81:$C$92</c:f>
              <c:numCache>
                <c:formatCode>0.0%</c:formatCode>
                <c:ptCount val="12"/>
                <c:pt idx="0">
                  <c:v>1.8499999999999999E-2</c:v>
                </c:pt>
                <c:pt idx="1">
                  <c:v>2.0899999999999998E-2</c:v>
                </c:pt>
                <c:pt idx="2">
                  <c:v>1.8599999999999998E-2</c:v>
                </c:pt>
                <c:pt idx="3">
                  <c:v>2.1899999999999999E-2</c:v>
                </c:pt>
                <c:pt idx="4">
                  <c:v>2.1299999999999999E-2</c:v>
                </c:pt>
                <c:pt idx="5">
                  <c:v>2.5499999999999998E-2</c:v>
                </c:pt>
                <c:pt idx="6">
                  <c:v>2.53E-2</c:v>
                </c:pt>
                <c:pt idx="7">
                  <c:v>2.8799999999999999E-2</c:v>
                </c:pt>
                <c:pt idx="8">
                  <c:v>2.1700000000000001E-2</c:v>
                </c:pt>
                <c:pt idx="9">
                  <c:v>2.1899999999999999E-2</c:v>
                </c:pt>
                <c:pt idx="10">
                  <c:v>2.92E-2</c:v>
                </c:pt>
                <c:pt idx="11">
                  <c:v>2.06E-2</c:v>
                </c:pt>
              </c:numCache>
            </c:numRef>
          </c:val>
        </c:ser>
        <c:axId val="152573440"/>
        <c:axId val="150316160"/>
      </c:barChart>
      <c:lineChart>
        <c:grouping val="standard"/>
        <c:ser>
          <c:idx val="2"/>
          <c:order val="2"/>
          <c:tx>
            <c:v>Manapp (-) Muthoot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3764578185402273E-2"/>
                  <c:y val="-6.28914242862499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48231070046865E-2"/>
                  <c:y val="-7.24010927205527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457428806907893E-2"/>
                  <c:y val="-7.96700412448443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023282032997206E-2"/>
                  <c:y val="-6.89785205420750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597263400204636E-2"/>
                  <c:y val="-9.043312443087465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800459135982954E-2"/>
                  <c:y val="-0.1307866516685415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7008942302187096E-2"/>
                  <c:y val="-0.1138169157426750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73604141043746E-2"/>
                  <c:y val="-0.10501177043591201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417856906869176E-2"/>
                  <c:y val="-0.146407376311390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620911967950426E-2"/>
                  <c:y val="-0.11951016209429155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823967029031725E-2"/>
                  <c:y val="-8.108557035557875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826887393041358E-2"/>
                  <c:y val="3.6415448068991378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t"/>
            <c:showVal val="1"/>
          </c:dLbls>
          <c:cat>
            <c:strRef>
              <c:f>Arranged!$A$81:$A$92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Arranged!$D$81:$D$92</c:f>
              <c:numCache>
                <c:formatCode>0.0%</c:formatCode>
                <c:ptCount val="12"/>
                <c:pt idx="0">
                  <c:v>-1.4999999999999979E-3</c:v>
                </c:pt>
                <c:pt idx="1">
                  <c:v>-8.9999999999999802E-4</c:v>
                </c:pt>
                <c:pt idx="2">
                  <c:v>-8.5999999999999983E-3</c:v>
                </c:pt>
                <c:pt idx="3">
                  <c:v>-9.8999999999999991E-3</c:v>
                </c:pt>
                <c:pt idx="4">
                  <c:v>-9.2999999999999992E-3</c:v>
                </c:pt>
                <c:pt idx="5">
                  <c:v>-1.5499999999999998E-2</c:v>
                </c:pt>
                <c:pt idx="6">
                  <c:v>-1.43E-2</c:v>
                </c:pt>
                <c:pt idx="7">
                  <c:v>-1.8799999999999997E-2</c:v>
                </c:pt>
                <c:pt idx="8">
                  <c:v>-1.37E-2</c:v>
                </c:pt>
                <c:pt idx="9">
                  <c:v>-1.29E-2</c:v>
                </c:pt>
                <c:pt idx="10">
                  <c:v>-6.2000000000000006E-3</c:v>
                </c:pt>
                <c:pt idx="11">
                  <c:v>-5.9999999999999984E-4</c:v>
                </c:pt>
              </c:numCache>
            </c:numRef>
          </c:val>
        </c:ser>
        <c:marker val="1"/>
        <c:axId val="151802240"/>
        <c:axId val="150317696"/>
      </c:lineChart>
      <c:catAx>
        <c:axId val="152573440"/>
        <c:scaling>
          <c:orientation val="minMax"/>
        </c:scaling>
        <c:axPos val="b"/>
        <c:tickLblPos val="nextTo"/>
        <c:crossAx val="150316160"/>
        <c:crosses val="autoZero"/>
        <c:auto val="1"/>
        <c:lblAlgn val="ctr"/>
        <c:lblOffset val="100"/>
      </c:catAx>
      <c:valAx>
        <c:axId val="15031616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crossAx val="152573440"/>
        <c:crosses val="autoZero"/>
        <c:crossBetween val="between"/>
      </c:valAx>
      <c:valAx>
        <c:axId val="150317696"/>
        <c:scaling>
          <c:orientation val="minMax"/>
        </c:scaling>
        <c:axPos val="r"/>
        <c:numFmt formatCode="0.0%" sourceLinked="1"/>
        <c:tickLblPos val="nextTo"/>
        <c:crossAx val="151802240"/>
        <c:crosses val="max"/>
        <c:crossBetween val="between"/>
      </c:valAx>
      <c:catAx>
        <c:axId val="151802240"/>
        <c:scaling>
          <c:orientation val="minMax"/>
        </c:scaling>
        <c:delete val="1"/>
        <c:axPos val="b"/>
        <c:tickLblPos val="none"/>
        <c:crossAx val="1503176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7820965781665616E-2"/>
          <c:y val="4.7981573731854923E-2"/>
          <c:w val="0.58474165835956204"/>
          <c:h val="9.2853143357080448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CCFFFF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28863151092547E-2"/>
          <c:y val="0.20498705703024242"/>
          <c:w val="0.87222957701183024"/>
          <c:h val="0.68442315844540069"/>
        </c:manualLayout>
      </c:layout>
      <c:barChart>
        <c:barDir val="col"/>
        <c:grouping val="clustered"/>
        <c:ser>
          <c:idx val="0"/>
          <c:order val="0"/>
          <c:tx>
            <c:v>Manappuram</c:v>
          </c:tx>
          <c:spPr>
            <a:solidFill>
              <a:srgbClr val="CCFF99"/>
            </a:solidFill>
          </c:spPr>
          <c:cat>
            <c:strRef>
              <c:f>Arranged!$A$103:$A$114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Arranged!$B$103:$B$114</c:f>
              <c:numCache>
                <c:formatCode>0.0%</c:formatCode>
                <c:ptCount val="12"/>
                <c:pt idx="0">
                  <c:v>1.4E-2</c:v>
                </c:pt>
                <c:pt idx="1">
                  <c:v>1.7000000000000001E-2</c:v>
                </c:pt>
                <c:pt idx="2">
                  <c:v>8.0000000000000002E-3</c:v>
                </c:pt>
                <c:pt idx="3">
                  <c:v>0.01</c:v>
                </c:pt>
                <c:pt idx="4">
                  <c:v>0.01</c:v>
                </c:pt>
                <c:pt idx="5">
                  <c:v>8.0000000000000002E-3</c:v>
                </c:pt>
                <c:pt idx="6">
                  <c:v>8.9999999999999993E-3</c:v>
                </c:pt>
                <c:pt idx="7">
                  <c:v>7.0000000000000001E-3</c:v>
                </c:pt>
                <c:pt idx="8">
                  <c:v>6.0000000000000001E-3</c:v>
                </c:pt>
                <c:pt idx="9">
                  <c:v>7.0000000000000001E-3</c:v>
                </c:pt>
                <c:pt idx="10">
                  <c:v>0.02</c:v>
                </c:pt>
                <c:pt idx="11">
                  <c:v>1.7000000000000001E-2</c:v>
                </c:pt>
              </c:numCache>
            </c:numRef>
          </c:val>
        </c:ser>
        <c:ser>
          <c:idx val="1"/>
          <c:order val="1"/>
          <c:tx>
            <c:v>Muthoot</c:v>
          </c:tx>
          <c:spPr>
            <a:solidFill>
              <a:srgbClr val="FFFF66"/>
            </a:solidFill>
          </c:spPr>
          <c:cat>
            <c:strRef>
              <c:f>Arranged!$A$103:$A$114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Arranged!$C$103:$C$114</c:f>
              <c:numCache>
                <c:formatCode>0.0%</c:formatCode>
                <c:ptCount val="12"/>
                <c:pt idx="0">
                  <c:v>1.5100000000000001E-2</c:v>
                </c:pt>
                <c:pt idx="1">
                  <c:v>1.7500000000000002E-2</c:v>
                </c:pt>
                <c:pt idx="2">
                  <c:v>1.5299999999999999E-2</c:v>
                </c:pt>
                <c:pt idx="3">
                  <c:v>1.8800000000000001E-2</c:v>
                </c:pt>
                <c:pt idx="4">
                  <c:v>1.8200000000000001E-2</c:v>
                </c:pt>
                <c:pt idx="5">
                  <c:v>2.1999999999999999E-2</c:v>
                </c:pt>
                <c:pt idx="6">
                  <c:v>2.1899999999999999E-2</c:v>
                </c:pt>
                <c:pt idx="7">
                  <c:v>2.46E-2</c:v>
                </c:pt>
                <c:pt idx="8">
                  <c:v>1.78E-2</c:v>
                </c:pt>
                <c:pt idx="9">
                  <c:v>1.8200000000000001E-2</c:v>
                </c:pt>
                <c:pt idx="10">
                  <c:v>2.5399999999999999E-2</c:v>
                </c:pt>
                <c:pt idx="11">
                  <c:v>1.7000000000000001E-2</c:v>
                </c:pt>
              </c:numCache>
            </c:numRef>
          </c:val>
        </c:ser>
        <c:axId val="153038208"/>
        <c:axId val="153044096"/>
      </c:barChart>
      <c:lineChart>
        <c:grouping val="standard"/>
        <c:ser>
          <c:idx val="2"/>
          <c:order val="2"/>
          <c:tx>
            <c:v>Mannap (-) Muth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3764578185402273E-2"/>
                  <c:y val="-6.28914242862500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48231070046876E-2"/>
                  <c:y val="-7.24010927205527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457428806907893E-2"/>
                  <c:y val="-7.96700412448443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023282032997206E-2"/>
                  <c:y val="-6.89785205420750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597263400204647E-2"/>
                  <c:y val="-9.043312443087467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800459135982944E-2"/>
                  <c:y val="-0.1307866516685414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7008942302187096E-2"/>
                  <c:y val="-0.1138169157426750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73604141043746E-2"/>
                  <c:y val="-0.10501177043591209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417856906869186E-2"/>
                  <c:y val="-0.14640737631139081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620911967950426E-2"/>
                  <c:y val="-0.11951016209429155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823967029031742E-2"/>
                  <c:y val="-8.108557035557875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826887393041351E-2"/>
                  <c:y val="3.64154480689914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t"/>
            <c:showVal val="1"/>
          </c:dLbls>
          <c:cat>
            <c:strRef>
              <c:f>Arranged!$A$103:$A$114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Arranged!$D$103:$D$114</c:f>
              <c:numCache>
                <c:formatCode>0.0%</c:formatCode>
                <c:ptCount val="12"/>
                <c:pt idx="0">
                  <c:v>-1.1000000000000003E-3</c:v>
                </c:pt>
                <c:pt idx="1">
                  <c:v>-5.0000000000000044E-4</c:v>
                </c:pt>
                <c:pt idx="2">
                  <c:v>-7.2999999999999992E-3</c:v>
                </c:pt>
                <c:pt idx="3">
                  <c:v>-8.8000000000000005E-3</c:v>
                </c:pt>
                <c:pt idx="4">
                  <c:v>-8.2000000000000007E-3</c:v>
                </c:pt>
                <c:pt idx="5">
                  <c:v>-1.3999999999999999E-2</c:v>
                </c:pt>
                <c:pt idx="6">
                  <c:v>-1.29E-2</c:v>
                </c:pt>
                <c:pt idx="7">
                  <c:v>-1.7600000000000001E-2</c:v>
                </c:pt>
                <c:pt idx="8">
                  <c:v>-1.18E-2</c:v>
                </c:pt>
                <c:pt idx="9">
                  <c:v>-1.1200000000000002E-2</c:v>
                </c:pt>
                <c:pt idx="10">
                  <c:v>-5.3999999999999986E-3</c:v>
                </c:pt>
                <c:pt idx="11">
                  <c:v>0</c:v>
                </c:pt>
              </c:numCache>
            </c:numRef>
          </c:val>
        </c:ser>
        <c:marker val="1"/>
        <c:axId val="153047424"/>
        <c:axId val="153045632"/>
      </c:lineChart>
      <c:catAx>
        <c:axId val="153038208"/>
        <c:scaling>
          <c:orientation val="minMax"/>
        </c:scaling>
        <c:axPos val="b"/>
        <c:tickLblPos val="nextTo"/>
        <c:crossAx val="153044096"/>
        <c:crosses val="autoZero"/>
        <c:auto val="1"/>
        <c:lblAlgn val="ctr"/>
        <c:lblOffset val="100"/>
      </c:catAx>
      <c:valAx>
        <c:axId val="15304409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crossAx val="153038208"/>
        <c:crosses val="autoZero"/>
        <c:crossBetween val="between"/>
      </c:valAx>
      <c:valAx>
        <c:axId val="153045632"/>
        <c:scaling>
          <c:orientation val="minMax"/>
        </c:scaling>
        <c:axPos val="r"/>
        <c:numFmt formatCode="0.0%" sourceLinked="1"/>
        <c:tickLblPos val="nextTo"/>
        <c:crossAx val="153047424"/>
        <c:crosses val="max"/>
        <c:crossBetween val="between"/>
      </c:valAx>
      <c:catAx>
        <c:axId val="153047424"/>
        <c:scaling>
          <c:orientation val="minMax"/>
        </c:scaling>
        <c:delete val="1"/>
        <c:axPos val="b"/>
        <c:tickLblPos val="none"/>
        <c:crossAx val="1530456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7820965781665616E-2"/>
          <c:y val="4.7981573731854903E-2"/>
          <c:w val="0.58474165835956238"/>
          <c:h val="9.2853143357080503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CCFFFF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28863151092547E-2"/>
          <c:y val="0.20498705703024248"/>
          <c:w val="0.87222957701183046"/>
          <c:h val="0.68442315844540069"/>
        </c:manualLayout>
      </c:layout>
      <c:barChart>
        <c:barDir val="col"/>
        <c:grouping val="clustered"/>
        <c:ser>
          <c:idx val="0"/>
          <c:order val="0"/>
          <c:tx>
            <c:v>Manappuram</c:v>
          </c:tx>
          <c:spPr>
            <a:solidFill>
              <a:srgbClr val="CCFF99"/>
            </a:solidFill>
          </c:spPr>
          <c:cat>
            <c:strRef>
              <c:f>Arranged!$A$125:$A$136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Arranged!$B$125:$B$136</c:f>
              <c:numCache>
                <c:formatCode>0.0%</c:formatCode>
                <c:ptCount val="12"/>
                <c:pt idx="0">
                  <c:v>1.83E-2</c:v>
                </c:pt>
                <c:pt idx="1">
                  <c:v>3.1E-2</c:v>
                </c:pt>
                <c:pt idx="2">
                  <c:v>3.1399999999999997E-2</c:v>
                </c:pt>
                <c:pt idx="3">
                  <c:v>2.4E-2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3.4000000000000002E-2</c:v>
                </c:pt>
                <c:pt idx="7">
                  <c:v>4.2000000000000003E-2</c:v>
                </c:pt>
                <c:pt idx="8">
                  <c:v>4.7E-2</c:v>
                </c:pt>
                <c:pt idx="9">
                  <c:v>5.0999999999999997E-2</c:v>
                </c:pt>
                <c:pt idx="10">
                  <c:v>5.0700000000000002E-2</c:v>
                </c:pt>
                <c:pt idx="11">
                  <c:v>5.0999999999999997E-2</c:v>
                </c:pt>
              </c:numCache>
            </c:numRef>
          </c:val>
        </c:ser>
        <c:ser>
          <c:idx val="1"/>
          <c:order val="1"/>
          <c:tx>
            <c:v>Muthoot</c:v>
          </c:tx>
          <c:spPr>
            <a:solidFill>
              <a:srgbClr val="FFFF66"/>
            </a:solidFill>
          </c:spPr>
          <c:cat>
            <c:strRef>
              <c:f>Arranged!$A$125:$A$136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Arranged!$C$125:$C$136</c:f>
              <c:numCache>
                <c:formatCode>0.0%</c:formatCode>
                <c:ptCount val="12"/>
                <c:pt idx="0">
                  <c:v>3.3300000000000003E-2</c:v>
                </c:pt>
                <c:pt idx="1">
                  <c:v>3.1600000000000003E-2</c:v>
                </c:pt>
                <c:pt idx="2">
                  <c:v>2.8000000000000001E-2</c:v>
                </c:pt>
                <c:pt idx="3">
                  <c:v>2.9000000000000001E-2</c:v>
                </c:pt>
                <c:pt idx="4">
                  <c:v>3.0599999999999999E-2</c:v>
                </c:pt>
                <c:pt idx="5">
                  <c:v>2.8299999999999999E-2</c:v>
                </c:pt>
                <c:pt idx="6">
                  <c:v>2.9899999999999999E-2</c:v>
                </c:pt>
                <c:pt idx="7">
                  <c:v>4.2999999999999997E-2</c:v>
                </c:pt>
                <c:pt idx="8">
                  <c:v>4.2999999999999997E-2</c:v>
                </c:pt>
                <c:pt idx="9">
                  <c:v>4.4499999999999998E-2</c:v>
                </c:pt>
                <c:pt idx="10">
                  <c:v>4.2799999999999998E-2</c:v>
                </c:pt>
                <c:pt idx="11">
                  <c:v>4.7500000000000001E-2</c:v>
                </c:pt>
              </c:numCache>
            </c:numRef>
          </c:val>
        </c:ser>
        <c:axId val="156152192"/>
        <c:axId val="156153728"/>
      </c:barChart>
      <c:lineChart>
        <c:grouping val="standard"/>
        <c:ser>
          <c:idx val="2"/>
          <c:order val="2"/>
          <c:tx>
            <c:v>Manapp (-) Muth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3764578185402273E-2"/>
                  <c:y val="-6.289142428625003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48231070046883E-2"/>
                  <c:y val="-7.24010927205527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457428806907893E-2"/>
                  <c:y val="-7.96700412448443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023282032997206E-2"/>
                  <c:y val="-6.89785205420750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597263400204661E-2"/>
                  <c:y val="-9.043312443087467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800459135982934E-2"/>
                  <c:y val="-0.1307866516685414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7008942302187096E-2"/>
                  <c:y val="-0.1138169157426750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73604141043746E-2"/>
                  <c:y val="-0.10501177043591214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417856906869193E-2"/>
                  <c:y val="-0.1464073763113909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620911967950426E-2"/>
                  <c:y val="-0.11951016209429155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823967029031756E-2"/>
                  <c:y val="-8.108557035557875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826887393041341E-2"/>
                  <c:y val="3.6415448068991417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t"/>
            <c:showVal val="1"/>
          </c:dLbls>
          <c:cat>
            <c:strRef>
              <c:f>Arranged!$A$125:$A$136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Arranged!$D$125:$D$136</c:f>
              <c:numCache>
                <c:formatCode>0.0%</c:formatCode>
                <c:ptCount val="12"/>
                <c:pt idx="0">
                  <c:v>-1.5000000000000003E-2</c:v>
                </c:pt>
                <c:pt idx="1">
                  <c:v>-6.0000000000000331E-4</c:v>
                </c:pt>
                <c:pt idx="2">
                  <c:v>3.3999999999999968E-3</c:v>
                </c:pt>
                <c:pt idx="3">
                  <c:v>-5.000000000000001E-3</c:v>
                </c:pt>
                <c:pt idx="4">
                  <c:v>-1.0599999999999998E-2</c:v>
                </c:pt>
                <c:pt idx="5">
                  <c:v>-7.2999999999999975E-3</c:v>
                </c:pt>
                <c:pt idx="6">
                  <c:v>4.1000000000000029E-3</c:v>
                </c:pt>
                <c:pt idx="7">
                  <c:v>-9.9999999999999395E-4</c:v>
                </c:pt>
                <c:pt idx="8">
                  <c:v>4.0000000000000036E-3</c:v>
                </c:pt>
                <c:pt idx="9">
                  <c:v>6.4999999999999988E-3</c:v>
                </c:pt>
                <c:pt idx="10">
                  <c:v>7.9000000000000042E-3</c:v>
                </c:pt>
                <c:pt idx="11">
                  <c:v>3.4999999999999962E-3</c:v>
                </c:pt>
              </c:numCache>
            </c:numRef>
          </c:val>
        </c:ser>
        <c:marker val="1"/>
        <c:axId val="156165248"/>
        <c:axId val="156155264"/>
      </c:lineChart>
      <c:catAx>
        <c:axId val="156152192"/>
        <c:scaling>
          <c:orientation val="minMax"/>
        </c:scaling>
        <c:axPos val="b"/>
        <c:tickLblPos val="nextTo"/>
        <c:crossAx val="156153728"/>
        <c:crosses val="autoZero"/>
        <c:auto val="1"/>
        <c:lblAlgn val="ctr"/>
        <c:lblOffset val="100"/>
      </c:catAx>
      <c:valAx>
        <c:axId val="15615372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crossAx val="156152192"/>
        <c:crosses val="autoZero"/>
        <c:crossBetween val="between"/>
      </c:valAx>
      <c:valAx>
        <c:axId val="156155264"/>
        <c:scaling>
          <c:orientation val="minMax"/>
        </c:scaling>
        <c:axPos val="r"/>
        <c:numFmt formatCode="0.0%" sourceLinked="1"/>
        <c:tickLblPos val="nextTo"/>
        <c:crossAx val="156165248"/>
        <c:crosses val="max"/>
        <c:crossBetween val="between"/>
      </c:valAx>
      <c:catAx>
        <c:axId val="156165248"/>
        <c:scaling>
          <c:orientation val="minMax"/>
        </c:scaling>
        <c:delete val="1"/>
        <c:axPos val="b"/>
        <c:tickLblPos val="none"/>
        <c:crossAx val="1561552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7820965781665616E-2"/>
          <c:y val="4.7981573731854882E-2"/>
          <c:w val="0.58474165835956271"/>
          <c:h val="9.2853143357080545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CCFFFF"/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28863151092547E-2"/>
          <c:y val="0.20498705703024253"/>
          <c:w val="0.87222957701183079"/>
          <c:h val="0.68442315844540069"/>
        </c:manualLayout>
      </c:layout>
      <c:barChart>
        <c:barDir val="col"/>
        <c:grouping val="clustered"/>
        <c:ser>
          <c:idx val="0"/>
          <c:order val="0"/>
          <c:tx>
            <c:v>Manappuram</c:v>
          </c:tx>
          <c:spPr>
            <a:solidFill>
              <a:srgbClr val="CCFF99"/>
            </a:solidFill>
          </c:spPr>
          <c:cat>
            <c:strRef>
              <c:f>Arranged!$A$147:$A$158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Arranged!$B$147:$B$158</c:f>
              <c:numCache>
                <c:formatCode>0.0%</c:formatCode>
                <c:ptCount val="12"/>
                <c:pt idx="0">
                  <c:v>7.0099999999999996E-2</c:v>
                </c:pt>
                <c:pt idx="1">
                  <c:v>0.1203</c:v>
                </c:pt>
                <c:pt idx="2">
                  <c:v>0.12529999999999999</c:v>
                </c:pt>
                <c:pt idx="3">
                  <c:v>0.10630000000000001</c:v>
                </c:pt>
                <c:pt idx="4">
                  <c:v>0.09</c:v>
                </c:pt>
                <c:pt idx="5">
                  <c:v>9.5000000000000001E-2</c:v>
                </c:pt>
                <c:pt idx="6">
                  <c:v>0.14799999999999999</c:v>
                </c:pt>
                <c:pt idx="7">
                  <c:v>0.19</c:v>
                </c:pt>
                <c:pt idx="8">
                  <c:v>0.22</c:v>
                </c:pt>
                <c:pt idx="9">
                  <c:v>0.23499999999999999</c:v>
                </c:pt>
                <c:pt idx="10">
                  <c:v>0.23699999999999999</c:v>
                </c:pt>
                <c:pt idx="11">
                  <c:v>0.24399999999999999</c:v>
                </c:pt>
              </c:numCache>
            </c:numRef>
          </c:val>
        </c:ser>
        <c:ser>
          <c:idx val="1"/>
          <c:order val="1"/>
          <c:tx>
            <c:v>Muthoot</c:v>
          </c:tx>
          <c:spPr>
            <a:solidFill>
              <a:srgbClr val="FFFF66"/>
            </a:solidFill>
          </c:spPr>
          <c:cat>
            <c:strRef>
              <c:f>Arranged!$A$147:$A$158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Arranged!$C$147:$C$158</c:f>
              <c:numCache>
                <c:formatCode>0.0%</c:formatCode>
                <c:ptCount val="12"/>
                <c:pt idx="0">
                  <c:v>0.15790000000000001</c:v>
                </c:pt>
                <c:pt idx="1">
                  <c:v>0.1406</c:v>
                </c:pt>
                <c:pt idx="2">
                  <c:v>0.12529999999999999</c:v>
                </c:pt>
                <c:pt idx="3">
                  <c:v>0.13100000000000001</c:v>
                </c:pt>
                <c:pt idx="4">
                  <c:v>0.14149999999999999</c:v>
                </c:pt>
                <c:pt idx="5">
                  <c:v>0.1326</c:v>
                </c:pt>
                <c:pt idx="6">
                  <c:v>0.13950000000000001</c:v>
                </c:pt>
                <c:pt idx="7">
                  <c:v>0.1918</c:v>
                </c:pt>
                <c:pt idx="8">
                  <c:v>0.18779999999999999</c:v>
                </c:pt>
                <c:pt idx="9">
                  <c:v>0.19650000000000001</c:v>
                </c:pt>
                <c:pt idx="10">
                  <c:v>0.1837</c:v>
                </c:pt>
                <c:pt idx="11">
                  <c:v>0.19800000000000001</c:v>
                </c:pt>
              </c:numCache>
            </c:numRef>
          </c:val>
        </c:ser>
        <c:axId val="150561152"/>
        <c:axId val="150562688"/>
      </c:barChart>
      <c:lineChart>
        <c:grouping val="standard"/>
        <c:ser>
          <c:idx val="2"/>
          <c:order val="2"/>
          <c:tx>
            <c:v>Manap (-) Muth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3764578185402273E-2"/>
                  <c:y val="-6.289142428625006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848231070046893E-2"/>
                  <c:y val="-7.24010927205527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457428806907893E-2"/>
                  <c:y val="-7.96700412448443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023282032997206E-2"/>
                  <c:y val="-6.89785205420750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597263400204678E-2"/>
                  <c:y val="-9.043312443087467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800459135982923E-2"/>
                  <c:y val="-0.1307866516685413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7008942302187096E-2"/>
                  <c:y val="-0.1138169157426750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73604141043746E-2"/>
                  <c:y val="-0.105011770435912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417856906869204E-2"/>
                  <c:y val="-0.14640737631139103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3620911967950426E-2"/>
                  <c:y val="-0.11951016209429155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1823967029031773E-2"/>
                  <c:y val="-8.108557035557875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826887393041337E-2"/>
                  <c:y val="3.6415448068991435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t"/>
            <c:showVal val="1"/>
          </c:dLbls>
          <c:cat>
            <c:strRef>
              <c:f>Arranged!$A$147:$A$158</c:f>
              <c:strCache>
                <c:ptCount val="12"/>
                <c:pt idx="0">
                  <c:v>1Q FY 15</c:v>
                </c:pt>
                <c:pt idx="1">
                  <c:v>2Q FY 15</c:v>
                </c:pt>
                <c:pt idx="2">
                  <c:v>3Q FY 15</c:v>
                </c:pt>
                <c:pt idx="3">
                  <c:v>4Q FY 15</c:v>
                </c:pt>
                <c:pt idx="4">
                  <c:v>1Q FY 16</c:v>
                </c:pt>
                <c:pt idx="5">
                  <c:v>2Q FY 16</c:v>
                </c:pt>
                <c:pt idx="6">
                  <c:v>3Q FY 16</c:v>
                </c:pt>
                <c:pt idx="7">
                  <c:v>4Q FY 16</c:v>
                </c:pt>
                <c:pt idx="8">
                  <c:v>1Q FY 17</c:v>
                </c:pt>
                <c:pt idx="9">
                  <c:v>2Q FY 17</c:v>
                </c:pt>
                <c:pt idx="10">
                  <c:v>3Q FY 17</c:v>
                </c:pt>
                <c:pt idx="11">
                  <c:v>4Q FY 17</c:v>
                </c:pt>
              </c:strCache>
            </c:strRef>
          </c:cat>
          <c:val>
            <c:numRef>
              <c:f>Arranged!$D$147:$D$158</c:f>
              <c:numCache>
                <c:formatCode>0.0%</c:formatCode>
                <c:ptCount val="12"/>
                <c:pt idx="0">
                  <c:v>-8.7800000000000017E-2</c:v>
                </c:pt>
                <c:pt idx="1">
                  <c:v>-2.0299999999999999E-2</c:v>
                </c:pt>
                <c:pt idx="2">
                  <c:v>0</c:v>
                </c:pt>
                <c:pt idx="3">
                  <c:v>-2.47E-2</c:v>
                </c:pt>
                <c:pt idx="4">
                  <c:v>-5.149999999999999E-2</c:v>
                </c:pt>
                <c:pt idx="5">
                  <c:v>-3.7599999999999995E-2</c:v>
                </c:pt>
                <c:pt idx="6">
                  <c:v>8.4999999999999798E-3</c:v>
                </c:pt>
                <c:pt idx="7">
                  <c:v>-1.799999999999996E-3</c:v>
                </c:pt>
                <c:pt idx="8">
                  <c:v>3.2200000000000006E-2</c:v>
                </c:pt>
                <c:pt idx="9">
                  <c:v>3.8499999999999979E-2</c:v>
                </c:pt>
                <c:pt idx="10">
                  <c:v>5.3299999999999986E-2</c:v>
                </c:pt>
                <c:pt idx="11">
                  <c:v>4.5999999999999985E-2</c:v>
                </c:pt>
              </c:numCache>
            </c:numRef>
          </c:val>
        </c:ser>
        <c:marker val="1"/>
        <c:axId val="150574208"/>
        <c:axId val="150564224"/>
      </c:lineChart>
      <c:catAx>
        <c:axId val="150561152"/>
        <c:scaling>
          <c:orientation val="minMax"/>
        </c:scaling>
        <c:axPos val="b"/>
        <c:tickLblPos val="nextTo"/>
        <c:crossAx val="150562688"/>
        <c:crosses val="autoZero"/>
        <c:auto val="1"/>
        <c:lblAlgn val="ctr"/>
        <c:lblOffset val="100"/>
      </c:catAx>
      <c:valAx>
        <c:axId val="15056268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tickLblPos val="nextTo"/>
        <c:crossAx val="150561152"/>
        <c:crosses val="autoZero"/>
        <c:crossBetween val="between"/>
      </c:valAx>
      <c:valAx>
        <c:axId val="150564224"/>
        <c:scaling>
          <c:orientation val="minMax"/>
        </c:scaling>
        <c:axPos val="r"/>
        <c:numFmt formatCode="0.0%" sourceLinked="1"/>
        <c:tickLblPos val="nextTo"/>
        <c:crossAx val="150574208"/>
        <c:crosses val="max"/>
        <c:crossBetween val="between"/>
      </c:valAx>
      <c:catAx>
        <c:axId val="150574208"/>
        <c:scaling>
          <c:orientation val="minMax"/>
        </c:scaling>
        <c:delete val="1"/>
        <c:axPos val="b"/>
        <c:tickLblPos val="none"/>
        <c:crossAx val="1505642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7820965781665616E-2"/>
          <c:y val="4.7981573731854875E-2"/>
          <c:w val="0.58474165835956293"/>
          <c:h val="9.28531433570806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CCFFFF"/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12</xdr:row>
      <xdr:rowOff>161925</xdr:rowOff>
    </xdr:from>
    <xdr:to>
      <xdr:col>14</xdr:col>
      <xdr:colOff>352425</xdr:colOff>
      <xdr:row>29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400051</xdr:colOff>
      <xdr:row>36</xdr:row>
      <xdr:rowOff>142874</xdr:rowOff>
    </xdr:from>
    <xdr:to>
      <xdr:col>14</xdr:col>
      <xdr:colOff>285750</xdr:colOff>
      <xdr:row>48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695325</xdr:colOff>
      <xdr:row>53</xdr:row>
      <xdr:rowOff>133351</xdr:rowOff>
    </xdr:from>
    <xdr:to>
      <xdr:col>14</xdr:col>
      <xdr:colOff>581024</xdr:colOff>
      <xdr:row>64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800100</xdr:colOff>
      <xdr:row>77</xdr:row>
      <xdr:rowOff>66675</xdr:rowOff>
    </xdr:from>
    <xdr:to>
      <xdr:col>14</xdr:col>
      <xdr:colOff>685799</xdr:colOff>
      <xdr:row>91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800100</xdr:colOff>
      <xdr:row>99</xdr:row>
      <xdr:rowOff>66675</xdr:rowOff>
    </xdr:from>
    <xdr:to>
      <xdr:col>14</xdr:col>
      <xdr:colOff>685799</xdr:colOff>
      <xdr:row>113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800100</xdr:colOff>
      <xdr:row>121</xdr:row>
      <xdr:rowOff>38100</xdr:rowOff>
    </xdr:from>
    <xdr:to>
      <xdr:col>14</xdr:col>
      <xdr:colOff>685799</xdr:colOff>
      <xdr:row>135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800100</xdr:colOff>
      <xdr:row>143</xdr:row>
      <xdr:rowOff>38100</xdr:rowOff>
    </xdr:from>
    <xdr:to>
      <xdr:col>14</xdr:col>
      <xdr:colOff>685799</xdr:colOff>
      <xdr:row>157</xdr:row>
      <xdr:rowOff>142875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showGridLines="0" tabSelected="1" workbookViewId="0">
      <selection activeCell="F4" sqref="F4"/>
    </sheetView>
  </sheetViews>
  <sheetFormatPr defaultColWidth="10.625" defaultRowHeight="15" customHeight="1"/>
  <cols>
    <col min="4" max="4" width="11.125" customWidth="1"/>
  </cols>
  <sheetData>
    <row r="1" spans="1:5" ht="15" customHeight="1">
      <c r="A1" s="47" t="s">
        <v>0</v>
      </c>
      <c r="B1" s="47"/>
      <c r="C1" s="47"/>
    </row>
    <row r="3" spans="1:5" ht="15" customHeight="1">
      <c r="A3" s="1" t="s">
        <v>92</v>
      </c>
      <c r="E3" s="3" t="s">
        <v>7</v>
      </c>
    </row>
    <row r="4" spans="1:5" ht="15" customHeight="1">
      <c r="A4" s="5"/>
      <c r="B4" s="5"/>
      <c r="C4" s="5"/>
      <c r="D4" s="6" t="s">
        <v>58</v>
      </c>
      <c r="E4" s="6" t="s">
        <v>2</v>
      </c>
    </row>
    <row r="5" spans="1:5" ht="15" customHeight="1">
      <c r="A5" s="20"/>
      <c r="B5" s="20"/>
      <c r="C5" s="20"/>
      <c r="D5" s="8"/>
      <c r="E5" s="16"/>
    </row>
    <row r="6" spans="1:5" ht="15" customHeight="1">
      <c r="A6" s="20" t="s">
        <v>6</v>
      </c>
      <c r="B6" s="20"/>
      <c r="C6" s="20"/>
      <c r="D6" s="9">
        <v>8937</v>
      </c>
      <c r="E6" s="17">
        <v>18556</v>
      </c>
    </row>
    <row r="7" spans="1:5" ht="15" customHeight="1">
      <c r="A7" s="20" t="s">
        <v>3</v>
      </c>
      <c r="B7" s="20"/>
      <c r="C7" s="20"/>
      <c r="D7" s="10">
        <v>106.15</v>
      </c>
      <c r="E7" s="18">
        <v>464.45</v>
      </c>
    </row>
    <row r="8" spans="1:5" ht="15" customHeight="1">
      <c r="A8" s="77" t="s">
        <v>90</v>
      </c>
      <c r="B8" s="77"/>
      <c r="C8" s="77"/>
      <c r="D8" s="78">
        <v>11.82</v>
      </c>
      <c r="E8" s="79">
        <v>22.78</v>
      </c>
    </row>
    <row r="9" spans="1:5" ht="15" customHeight="1">
      <c r="A9" s="77" t="s">
        <v>91</v>
      </c>
      <c r="B9" s="77"/>
      <c r="C9" s="77"/>
      <c r="D9" s="78">
        <v>2.66</v>
      </c>
      <c r="E9" s="79">
        <v>3.3</v>
      </c>
    </row>
    <row r="10" spans="1:5" ht="15" customHeight="1">
      <c r="A10" s="20" t="s">
        <v>8</v>
      </c>
      <c r="B10" s="20"/>
      <c r="C10" s="20"/>
      <c r="D10" s="10">
        <v>87.85</v>
      </c>
      <c r="E10" s="18">
        <v>362.35</v>
      </c>
    </row>
    <row r="11" spans="1:5" ht="15" customHeight="1">
      <c r="A11" s="20" t="s">
        <v>9</v>
      </c>
      <c r="B11" s="20"/>
      <c r="C11" s="20"/>
      <c r="D11" s="11">
        <f>(D7-D10)/D10</f>
        <v>0.20830961866818454</v>
      </c>
      <c r="E11" s="19">
        <f>(E7-E10)/E10</f>
        <v>0.28177176762798389</v>
      </c>
    </row>
    <row r="13" spans="1:5" ht="15" customHeight="1">
      <c r="A13" s="51" t="s">
        <v>59</v>
      </c>
    </row>
    <row r="14" spans="1:5" ht="15" customHeight="1">
      <c r="A14" s="52"/>
      <c r="B14" s="52" t="s">
        <v>58</v>
      </c>
      <c r="C14" s="52" t="s">
        <v>2</v>
      </c>
      <c r="D14" s="52" t="s">
        <v>66</v>
      </c>
    </row>
    <row r="15" spans="1:5" ht="15" customHeight="1">
      <c r="A15" s="57" t="s">
        <v>60</v>
      </c>
      <c r="B15" s="52" t="s">
        <v>57</v>
      </c>
      <c r="C15" s="52" t="s">
        <v>57</v>
      </c>
      <c r="D15" s="52" t="s">
        <v>65</v>
      </c>
    </row>
    <row r="16" spans="1:5" ht="15" customHeight="1">
      <c r="A16" s="58"/>
      <c r="B16" s="53"/>
      <c r="C16" s="55"/>
      <c r="D16" s="61"/>
    </row>
    <row r="17" spans="1:4" ht="15" customHeight="1">
      <c r="A17" s="58" t="s">
        <v>11</v>
      </c>
      <c r="B17" s="54">
        <v>81975</v>
      </c>
      <c r="C17" s="56">
        <v>213054</v>
      </c>
      <c r="D17" s="63">
        <f>B17/C17</f>
        <v>0.38476160973274381</v>
      </c>
    </row>
    <row r="18" spans="1:4" ht="15" customHeight="1">
      <c r="A18" s="58" t="s">
        <v>12</v>
      </c>
      <c r="B18" s="54">
        <v>85180</v>
      </c>
      <c r="C18" s="56">
        <v>216971</v>
      </c>
      <c r="D18" s="63">
        <f t="shared" ref="D18:D28" si="0">B18/C18</f>
        <v>0.39258702775947019</v>
      </c>
    </row>
    <row r="19" spans="1:4" ht="15" customHeight="1">
      <c r="A19" s="58" t="s">
        <v>13</v>
      </c>
      <c r="B19" s="54">
        <v>88236</v>
      </c>
      <c r="C19" s="56">
        <v>220117</v>
      </c>
      <c r="D19" s="63">
        <f t="shared" si="0"/>
        <v>0.40085954287946862</v>
      </c>
    </row>
    <row r="20" spans="1:4" ht="15" customHeight="1">
      <c r="A20" s="58" t="s">
        <v>14</v>
      </c>
      <c r="B20" s="54">
        <v>92245</v>
      </c>
      <c r="C20" s="56">
        <v>233499</v>
      </c>
      <c r="D20" s="63">
        <f t="shared" si="0"/>
        <v>0.3950552250759104</v>
      </c>
    </row>
    <row r="21" spans="1:4" ht="15" customHeight="1">
      <c r="A21" s="58" t="s">
        <v>15</v>
      </c>
      <c r="B21" s="54">
        <v>95924</v>
      </c>
      <c r="C21" s="56">
        <v>243605</v>
      </c>
      <c r="D21" s="63">
        <f t="shared" si="0"/>
        <v>0.3937686008086862</v>
      </c>
    </row>
    <row r="22" spans="1:4" ht="15" customHeight="1">
      <c r="A22" s="58" t="s">
        <v>16</v>
      </c>
      <c r="B22" s="54">
        <v>95239</v>
      </c>
      <c r="C22" s="56">
        <v>248250</v>
      </c>
      <c r="D22" s="63">
        <f t="shared" si="0"/>
        <v>0.3836414904330312</v>
      </c>
    </row>
    <row r="23" spans="1:4" ht="15" customHeight="1">
      <c r="A23" s="58" t="s">
        <v>17</v>
      </c>
      <c r="B23" s="54">
        <v>96392</v>
      </c>
      <c r="C23" s="56">
        <v>249409</v>
      </c>
      <c r="D23" s="63">
        <f t="shared" si="0"/>
        <v>0.38648164260311374</v>
      </c>
    </row>
    <row r="24" spans="1:4" ht="15" customHeight="1">
      <c r="A24" s="58" t="s">
        <v>18</v>
      </c>
      <c r="B24" s="54">
        <v>100806</v>
      </c>
      <c r="C24" s="56">
        <v>243355</v>
      </c>
      <c r="D24" s="63">
        <f t="shared" si="0"/>
        <v>0.41423434899632222</v>
      </c>
    </row>
    <row r="25" spans="1:4" ht="15" customHeight="1">
      <c r="A25" s="58" t="s">
        <v>19</v>
      </c>
      <c r="B25" s="54">
        <v>113451</v>
      </c>
      <c r="C25" s="56">
        <v>258226</v>
      </c>
      <c r="D25" s="63">
        <f t="shared" si="0"/>
        <v>0.43934770317473842</v>
      </c>
    </row>
    <row r="26" spans="1:4" ht="15" customHeight="1">
      <c r="A26" s="58" t="s">
        <v>20</v>
      </c>
      <c r="B26" s="54">
        <v>123827</v>
      </c>
      <c r="C26" s="56">
        <v>273980</v>
      </c>
      <c r="D26" s="63">
        <f t="shared" si="0"/>
        <v>0.45195634717862615</v>
      </c>
    </row>
    <row r="27" spans="1:4" ht="15" customHeight="1">
      <c r="A27" s="58" t="s">
        <v>21</v>
      </c>
      <c r="B27" s="54">
        <v>122672</v>
      </c>
      <c r="C27" s="56">
        <v>269025</v>
      </c>
      <c r="D27" s="63">
        <f t="shared" si="0"/>
        <v>0.45598736176935228</v>
      </c>
    </row>
    <row r="28" spans="1:4" ht="15" customHeight="1">
      <c r="A28" s="58" t="s">
        <v>22</v>
      </c>
      <c r="B28" s="54">
        <v>111245</v>
      </c>
      <c r="C28" s="56">
        <v>272199</v>
      </c>
      <c r="D28" s="63">
        <f t="shared" si="0"/>
        <v>0.40868996579708228</v>
      </c>
    </row>
    <row r="30" spans="1:4" ht="15" customHeight="1">
      <c r="A30" s="51" t="s">
        <v>67</v>
      </c>
    </row>
    <row r="31" spans="1:4" ht="15" customHeight="1">
      <c r="A31" t="s">
        <v>69</v>
      </c>
    </row>
    <row r="32" spans="1:4" ht="15" customHeight="1">
      <c r="A32" t="s">
        <v>68</v>
      </c>
    </row>
    <row r="33" spans="1:4" ht="15" customHeight="1">
      <c r="A33" t="s">
        <v>70</v>
      </c>
    </row>
    <row r="34" spans="1:4" ht="15" customHeight="1">
      <c r="A34" t="s">
        <v>71</v>
      </c>
    </row>
    <row r="36" spans="1:4" s="72" customFormat="1" ht="15" customHeight="1"/>
    <row r="37" spans="1:4" ht="15" customHeight="1">
      <c r="A37" s="51" t="s">
        <v>23</v>
      </c>
    </row>
    <row r="38" spans="1:4" ht="15" customHeight="1">
      <c r="A38" s="52"/>
      <c r="B38" s="52" t="s">
        <v>58</v>
      </c>
      <c r="C38" s="52" t="s">
        <v>2</v>
      </c>
      <c r="D38" s="52" t="s">
        <v>76</v>
      </c>
    </row>
    <row r="39" spans="1:4" ht="15" customHeight="1">
      <c r="A39" s="57" t="s">
        <v>60</v>
      </c>
      <c r="B39" s="52" t="s">
        <v>57</v>
      </c>
      <c r="C39" s="52" t="s">
        <v>57</v>
      </c>
      <c r="D39" s="52" t="s">
        <v>77</v>
      </c>
    </row>
    <row r="40" spans="1:4" ht="15" customHeight="1">
      <c r="A40" s="58"/>
      <c r="B40" s="53"/>
      <c r="C40" s="55"/>
      <c r="D40" s="61"/>
    </row>
    <row r="41" spans="1:4" ht="15" customHeight="1">
      <c r="A41" s="58" t="s">
        <v>19</v>
      </c>
      <c r="B41" s="69">
        <v>0.159</v>
      </c>
      <c r="C41" s="70">
        <v>0.1143</v>
      </c>
      <c r="D41" s="71">
        <f>B41-C41</f>
        <v>4.4700000000000004E-2</v>
      </c>
    </row>
    <row r="42" spans="1:4" ht="15" customHeight="1">
      <c r="A42" s="58" t="s">
        <v>20</v>
      </c>
      <c r="B42" s="69">
        <v>0.158</v>
      </c>
      <c r="C42" s="70">
        <v>0.1138</v>
      </c>
      <c r="D42" s="71">
        <f t="shared" ref="D42:D44" si="1">B42-C42</f>
        <v>4.4200000000000003E-2</v>
      </c>
    </row>
    <row r="43" spans="1:4" ht="15" customHeight="1">
      <c r="A43" s="58" t="s">
        <v>21</v>
      </c>
      <c r="B43" s="69">
        <v>0.159</v>
      </c>
      <c r="C43" s="70">
        <v>0.1076</v>
      </c>
      <c r="D43" s="71">
        <f t="shared" si="1"/>
        <v>5.1400000000000001E-2</v>
      </c>
    </row>
    <row r="44" spans="1:4" ht="15" customHeight="1">
      <c r="A44" s="58" t="s">
        <v>22</v>
      </c>
      <c r="B44" s="69">
        <v>0.17100000000000001</v>
      </c>
      <c r="C44" s="70">
        <v>0.1701</v>
      </c>
      <c r="D44" s="71">
        <f t="shared" si="1"/>
        <v>9.000000000000119E-4</v>
      </c>
    </row>
    <row r="50" spans="1:4" ht="15" customHeight="1">
      <c r="A50" s="51" t="s">
        <v>67</v>
      </c>
    </row>
    <row r="51" spans="1:4" ht="15" customHeight="1">
      <c r="A51" t="s">
        <v>79</v>
      </c>
    </row>
    <row r="53" spans="1:4" s="72" customFormat="1" ht="15" customHeight="1"/>
    <row r="54" spans="1:4" ht="15" customHeight="1">
      <c r="A54" s="51" t="s">
        <v>78</v>
      </c>
    </row>
    <row r="55" spans="1:4" ht="15" customHeight="1">
      <c r="A55" s="52"/>
      <c r="B55" s="52" t="s">
        <v>58</v>
      </c>
      <c r="C55" s="52" t="s">
        <v>2</v>
      </c>
      <c r="D55" s="52" t="s">
        <v>76</v>
      </c>
    </row>
    <row r="56" spans="1:4" ht="15" customHeight="1">
      <c r="A56" s="57" t="s">
        <v>60</v>
      </c>
      <c r="B56" s="52" t="s">
        <v>57</v>
      </c>
      <c r="C56" s="52" t="s">
        <v>57</v>
      </c>
      <c r="D56" s="52" t="s">
        <v>77</v>
      </c>
    </row>
    <row r="57" spans="1:4" ht="15" customHeight="1">
      <c r="A57" s="58"/>
      <c r="B57" s="53"/>
      <c r="C57" s="55"/>
      <c r="D57" s="61"/>
    </row>
    <row r="58" spans="1:4" ht="15" customHeight="1">
      <c r="A58" s="58" t="s">
        <v>19</v>
      </c>
      <c r="B58" s="69">
        <v>7.2999999999999995E-2</v>
      </c>
      <c r="C58" s="70">
        <v>4.9200000000000001E-2</v>
      </c>
      <c r="D58" s="71">
        <f>B58-C58</f>
        <v>2.3799999999999995E-2</v>
      </c>
    </row>
    <row r="59" spans="1:4" ht="15" customHeight="1">
      <c r="A59" s="58" t="s">
        <v>20</v>
      </c>
      <c r="B59" s="69">
        <v>6.9000000000000006E-2</v>
      </c>
      <c r="C59" s="70">
        <v>4.8000000000000001E-2</v>
      </c>
      <c r="D59" s="71">
        <f t="shared" ref="D59:D61" si="2">B59-C59</f>
        <v>2.1000000000000005E-2</v>
      </c>
    </row>
    <row r="60" spans="1:4" ht="15" customHeight="1">
      <c r="A60" s="58" t="s">
        <v>21</v>
      </c>
      <c r="B60" s="69">
        <v>6.4000000000000001E-2</v>
      </c>
      <c r="C60" s="70">
        <v>4.2999999999999997E-2</v>
      </c>
      <c r="D60" s="71">
        <f t="shared" si="2"/>
        <v>2.1000000000000005E-2</v>
      </c>
    </row>
    <row r="61" spans="1:4" ht="15" customHeight="1">
      <c r="A61" s="58" t="s">
        <v>22</v>
      </c>
      <c r="B61" s="69">
        <v>7.4999999999999997E-2</v>
      </c>
      <c r="C61" s="70">
        <v>8.3400000000000002E-2</v>
      </c>
      <c r="D61" s="71">
        <f t="shared" si="2"/>
        <v>-8.4000000000000047E-3</v>
      </c>
    </row>
    <row r="63" spans="1:4" ht="15" customHeight="1">
      <c r="A63" s="51" t="s">
        <v>44</v>
      </c>
    </row>
    <row r="64" spans="1:4" ht="15" customHeight="1">
      <c r="A64" s="52"/>
      <c r="B64" s="52" t="s">
        <v>58</v>
      </c>
      <c r="C64" s="52" t="s">
        <v>2</v>
      </c>
      <c r="D64" s="52" t="s">
        <v>76</v>
      </c>
    </row>
    <row r="65" spans="1:4" ht="15" customHeight="1">
      <c r="A65" s="57" t="s">
        <v>60</v>
      </c>
      <c r="B65" s="52" t="s">
        <v>57</v>
      </c>
      <c r="C65" s="52" t="s">
        <v>57</v>
      </c>
      <c r="D65" s="52" t="s">
        <v>77</v>
      </c>
    </row>
    <row r="66" spans="1:4" ht="15" customHeight="1">
      <c r="A66" s="58"/>
      <c r="B66" s="53"/>
      <c r="C66" s="55"/>
      <c r="D66" s="61"/>
    </row>
    <row r="67" spans="1:4" ht="15" customHeight="1">
      <c r="A67" s="58" t="s">
        <v>19</v>
      </c>
      <c r="B67" s="74">
        <v>35.4</v>
      </c>
      <c r="C67" s="75">
        <v>60.14</v>
      </c>
      <c r="D67" s="76">
        <f>B67/C67</f>
        <v>0.5886265380778184</v>
      </c>
    </row>
    <row r="68" spans="1:4" ht="15" customHeight="1">
      <c r="A68" s="58" t="s">
        <v>20</v>
      </c>
      <c r="B68" s="74">
        <v>37.6</v>
      </c>
      <c r="C68" s="75">
        <v>63.32</v>
      </c>
      <c r="D68" s="76">
        <f t="shared" ref="D68:D70" si="3">B68/C68</f>
        <v>0.5938092229943146</v>
      </c>
    </row>
    <row r="69" spans="1:4" ht="15" customHeight="1">
      <c r="A69" s="58" t="s">
        <v>21</v>
      </c>
      <c r="B69" s="74">
        <v>37.299999999999997</v>
      </c>
      <c r="C69" s="75">
        <v>62.45</v>
      </c>
      <c r="D69" s="76">
        <f t="shared" si="3"/>
        <v>0.59727782225780612</v>
      </c>
    </row>
    <row r="70" spans="1:4" ht="15" customHeight="1">
      <c r="A70" s="58" t="s">
        <v>22</v>
      </c>
      <c r="B70" s="74">
        <v>33.799999999999997</v>
      </c>
      <c r="C70" s="75">
        <v>63.2</v>
      </c>
      <c r="D70" s="76">
        <f t="shared" si="3"/>
        <v>0.53481012658227844</v>
      </c>
    </row>
    <row r="71" spans="1:4" ht="15" customHeight="1">
      <c r="A71" s="51" t="s">
        <v>67</v>
      </c>
    </row>
    <row r="72" spans="1:4" ht="15" customHeight="1">
      <c r="A72" t="s">
        <v>94</v>
      </c>
    </row>
    <row r="73" spans="1:4" ht="15" customHeight="1">
      <c r="A73" s="12" t="s">
        <v>93</v>
      </c>
    </row>
    <row r="75" spans="1:4" s="72" customFormat="1" ht="15" customHeight="1"/>
    <row r="77" spans="1:4" ht="15" customHeight="1">
      <c r="A77" s="51" t="s">
        <v>25</v>
      </c>
    </row>
    <row r="78" spans="1:4" ht="15" customHeight="1">
      <c r="A78" s="52"/>
      <c r="B78" s="52" t="s">
        <v>58</v>
      </c>
      <c r="C78" s="52" t="s">
        <v>2</v>
      </c>
      <c r="D78" s="52" t="s">
        <v>66</v>
      </c>
    </row>
    <row r="79" spans="1:4" ht="15" customHeight="1">
      <c r="A79" s="57" t="s">
        <v>60</v>
      </c>
      <c r="B79" s="52" t="s">
        <v>57</v>
      </c>
      <c r="C79" s="52" t="s">
        <v>57</v>
      </c>
      <c r="D79" s="52" t="s">
        <v>65</v>
      </c>
    </row>
    <row r="80" spans="1:4" ht="15" customHeight="1">
      <c r="A80" s="58"/>
      <c r="B80" s="53"/>
      <c r="C80" s="55"/>
      <c r="D80" s="61"/>
    </row>
    <row r="81" spans="1:4" ht="15" customHeight="1">
      <c r="A81" s="58" t="s">
        <v>11</v>
      </c>
      <c r="B81" s="69">
        <v>1.7000000000000001E-2</v>
      </c>
      <c r="C81" s="70">
        <v>1.8499999999999999E-2</v>
      </c>
      <c r="D81" s="71">
        <f>B81-C81</f>
        <v>-1.4999999999999979E-3</v>
      </c>
    </row>
    <row r="82" spans="1:4" ht="15" customHeight="1">
      <c r="A82" s="58" t="s">
        <v>12</v>
      </c>
      <c r="B82" s="69">
        <v>0.02</v>
      </c>
      <c r="C82" s="70">
        <v>2.0899999999999998E-2</v>
      </c>
      <c r="D82" s="71">
        <f t="shared" ref="D82:D92" si="4">B82-C82</f>
        <v>-8.9999999999999802E-4</v>
      </c>
    </row>
    <row r="83" spans="1:4" ht="15" customHeight="1">
      <c r="A83" s="58" t="s">
        <v>13</v>
      </c>
      <c r="B83" s="69">
        <v>0.01</v>
      </c>
      <c r="C83" s="70">
        <v>1.8599999999999998E-2</v>
      </c>
      <c r="D83" s="71">
        <f t="shared" si="4"/>
        <v>-8.5999999999999983E-3</v>
      </c>
    </row>
    <row r="84" spans="1:4" ht="15" customHeight="1">
      <c r="A84" s="58" t="s">
        <v>14</v>
      </c>
      <c r="B84" s="69">
        <v>1.2E-2</v>
      </c>
      <c r="C84" s="70">
        <v>2.1899999999999999E-2</v>
      </c>
      <c r="D84" s="71">
        <f t="shared" si="4"/>
        <v>-9.8999999999999991E-3</v>
      </c>
    </row>
    <row r="85" spans="1:4" ht="15" customHeight="1">
      <c r="A85" s="58" t="s">
        <v>15</v>
      </c>
      <c r="B85" s="69">
        <v>1.2E-2</v>
      </c>
      <c r="C85" s="70">
        <v>2.1299999999999999E-2</v>
      </c>
      <c r="D85" s="71">
        <f t="shared" si="4"/>
        <v>-9.2999999999999992E-3</v>
      </c>
    </row>
    <row r="86" spans="1:4" ht="15" customHeight="1">
      <c r="A86" s="58" t="s">
        <v>16</v>
      </c>
      <c r="B86" s="69">
        <v>0.01</v>
      </c>
      <c r="C86" s="70">
        <v>2.5499999999999998E-2</v>
      </c>
      <c r="D86" s="71">
        <f t="shared" si="4"/>
        <v>-1.5499999999999998E-2</v>
      </c>
    </row>
    <row r="87" spans="1:4" ht="15" customHeight="1">
      <c r="A87" s="58" t="s">
        <v>17</v>
      </c>
      <c r="B87" s="69">
        <v>1.0999999999999999E-2</v>
      </c>
      <c r="C87" s="70">
        <v>2.53E-2</v>
      </c>
      <c r="D87" s="71">
        <f t="shared" si="4"/>
        <v>-1.43E-2</v>
      </c>
    </row>
    <row r="88" spans="1:4" ht="15" customHeight="1">
      <c r="A88" s="58" t="s">
        <v>18</v>
      </c>
      <c r="B88" s="69">
        <v>0.01</v>
      </c>
      <c r="C88" s="70">
        <v>2.8799999999999999E-2</v>
      </c>
      <c r="D88" s="71">
        <f t="shared" si="4"/>
        <v>-1.8799999999999997E-2</v>
      </c>
    </row>
    <row r="89" spans="1:4" ht="15" customHeight="1">
      <c r="A89" s="58" t="s">
        <v>19</v>
      </c>
      <c r="B89" s="69">
        <v>8.0000000000000002E-3</v>
      </c>
      <c r="C89" s="70">
        <v>2.1700000000000001E-2</v>
      </c>
      <c r="D89" s="71">
        <f t="shared" si="4"/>
        <v>-1.37E-2</v>
      </c>
    </row>
    <row r="90" spans="1:4" ht="15" customHeight="1">
      <c r="A90" s="58" t="s">
        <v>20</v>
      </c>
      <c r="B90" s="69">
        <v>8.9999999999999993E-3</v>
      </c>
      <c r="C90" s="70">
        <v>2.1899999999999999E-2</v>
      </c>
      <c r="D90" s="71">
        <f t="shared" si="4"/>
        <v>-1.29E-2</v>
      </c>
    </row>
    <row r="91" spans="1:4" ht="15" customHeight="1">
      <c r="A91" s="58" t="s">
        <v>21</v>
      </c>
      <c r="B91" s="69">
        <v>2.3E-2</v>
      </c>
      <c r="C91" s="70">
        <v>2.92E-2</v>
      </c>
      <c r="D91" s="71">
        <f t="shared" si="4"/>
        <v>-6.2000000000000006E-3</v>
      </c>
    </row>
    <row r="92" spans="1:4" ht="15" customHeight="1">
      <c r="A92" s="58" t="s">
        <v>22</v>
      </c>
      <c r="B92" s="69">
        <v>0.02</v>
      </c>
      <c r="C92" s="70">
        <v>2.06E-2</v>
      </c>
      <c r="D92" s="71">
        <f t="shared" si="4"/>
        <v>-5.9999999999999984E-4</v>
      </c>
    </row>
    <row r="94" spans="1:4" ht="15" customHeight="1">
      <c r="A94" s="51" t="s">
        <v>67</v>
      </c>
    </row>
    <row r="95" spans="1:4" ht="15" customHeight="1">
      <c r="A95" s="73" t="s">
        <v>80</v>
      </c>
    </row>
    <row r="97" spans="1:4" s="72" customFormat="1" ht="15" customHeight="1"/>
    <row r="99" spans="1:4" ht="15" customHeight="1">
      <c r="A99" s="51" t="s">
        <v>26</v>
      </c>
    </row>
    <row r="100" spans="1:4" ht="15" customHeight="1">
      <c r="A100" s="52"/>
      <c r="B100" s="52" t="s">
        <v>58</v>
      </c>
      <c r="C100" s="52" t="s">
        <v>2</v>
      </c>
      <c r="D100" s="52" t="s">
        <v>66</v>
      </c>
    </row>
    <row r="101" spans="1:4" ht="15" customHeight="1">
      <c r="A101" s="57" t="s">
        <v>60</v>
      </c>
      <c r="B101" s="52" t="s">
        <v>57</v>
      </c>
      <c r="C101" s="52" t="s">
        <v>57</v>
      </c>
      <c r="D101" s="52" t="s">
        <v>65</v>
      </c>
    </row>
    <row r="102" spans="1:4" ht="15" customHeight="1">
      <c r="A102" s="58"/>
      <c r="B102" s="53"/>
      <c r="C102" s="55"/>
      <c r="D102" s="61"/>
    </row>
    <row r="103" spans="1:4" ht="15" customHeight="1">
      <c r="A103" s="58" t="s">
        <v>11</v>
      </c>
      <c r="B103" s="69">
        <v>1.4E-2</v>
      </c>
      <c r="C103" s="70">
        <v>1.5100000000000001E-2</v>
      </c>
      <c r="D103" s="71">
        <f>B103-C103</f>
        <v>-1.1000000000000003E-3</v>
      </c>
    </row>
    <row r="104" spans="1:4" ht="15" customHeight="1">
      <c r="A104" s="58" t="s">
        <v>12</v>
      </c>
      <c r="B104" s="69">
        <v>1.7000000000000001E-2</v>
      </c>
      <c r="C104" s="70">
        <v>1.7500000000000002E-2</v>
      </c>
      <c r="D104" s="71">
        <f t="shared" ref="D104:D114" si="5">B104-C104</f>
        <v>-5.0000000000000044E-4</v>
      </c>
    </row>
    <row r="105" spans="1:4" ht="15" customHeight="1">
      <c r="A105" s="58" t="s">
        <v>13</v>
      </c>
      <c r="B105" s="69">
        <v>8.0000000000000002E-3</v>
      </c>
      <c r="C105" s="70">
        <v>1.5299999999999999E-2</v>
      </c>
      <c r="D105" s="71">
        <f t="shared" si="5"/>
        <v>-7.2999999999999992E-3</v>
      </c>
    </row>
    <row r="106" spans="1:4" ht="15" customHeight="1">
      <c r="A106" s="58" t="s">
        <v>14</v>
      </c>
      <c r="B106" s="69">
        <v>0.01</v>
      </c>
      <c r="C106" s="70">
        <v>1.8800000000000001E-2</v>
      </c>
      <c r="D106" s="71">
        <f t="shared" si="5"/>
        <v>-8.8000000000000005E-3</v>
      </c>
    </row>
    <row r="107" spans="1:4" ht="15" customHeight="1">
      <c r="A107" s="58" t="s">
        <v>15</v>
      </c>
      <c r="B107" s="69">
        <v>0.01</v>
      </c>
      <c r="C107" s="70">
        <v>1.8200000000000001E-2</v>
      </c>
      <c r="D107" s="71">
        <f t="shared" si="5"/>
        <v>-8.2000000000000007E-3</v>
      </c>
    </row>
    <row r="108" spans="1:4" ht="15" customHeight="1">
      <c r="A108" s="58" t="s">
        <v>16</v>
      </c>
      <c r="B108" s="69">
        <v>8.0000000000000002E-3</v>
      </c>
      <c r="C108" s="70">
        <v>2.1999999999999999E-2</v>
      </c>
      <c r="D108" s="71">
        <f t="shared" si="5"/>
        <v>-1.3999999999999999E-2</v>
      </c>
    </row>
    <row r="109" spans="1:4" ht="15" customHeight="1">
      <c r="A109" s="58" t="s">
        <v>17</v>
      </c>
      <c r="B109" s="69">
        <v>8.9999999999999993E-3</v>
      </c>
      <c r="C109" s="70">
        <v>2.1899999999999999E-2</v>
      </c>
      <c r="D109" s="71">
        <f t="shared" si="5"/>
        <v>-1.29E-2</v>
      </c>
    </row>
    <row r="110" spans="1:4" ht="15" customHeight="1">
      <c r="A110" s="58" t="s">
        <v>18</v>
      </c>
      <c r="B110" s="69">
        <v>7.0000000000000001E-3</v>
      </c>
      <c r="C110" s="70">
        <v>2.46E-2</v>
      </c>
      <c r="D110" s="71">
        <f t="shared" si="5"/>
        <v>-1.7600000000000001E-2</v>
      </c>
    </row>
    <row r="111" spans="1:4" ht="15" customHeight="1">
      <c r="A111" s="58" t="s">
        <v>19</v>
      </c>
      <c r="B111" s="69">
        <v>6.0000000000000001E-3</v>
      </c>
      <c r="C111" s="70">
        <v>1.78E-2</v>
      </c>
      <c r="D111" s="71">
        <f t="shared" si="5"/>
        <v>-1.18E-2</v>
      </c>
    </row>
    <row r="112" spans="1:4" ht="15" customHeight="1">
      <c r="A112" s="58" t="s">
        <v>20</v>
      </c>
      <c r="B112" s="69">
        <v>7.0000000000000001E-3</v>
      </c>
      <c r="C112" s="70">
        <v>1.8200000000000001E-2</v>
      </c>
      <c r="D112" s="71">
        <f t="shared" si="5"/>
        <v>-1.1200000000000002E-2</v>
      </c>
    </row>
    <row r="113" spans="1:4" ht="15" customHeight="1">
      <c r="A113" s="58" t="s">
        <v>21</v>
      </c>
      <c r="B113" s="69">
        <v>0.02</v>
      </c>
      <c r="C113" s="70">
        <v>2.5399999999999999E-2</v>
      </c>
      <c r="D113" s="71">
        <f t="shared" si="5"/>
        <v>-5.3999999999999986E-3</v>
      </c>
    </row>
    <row r="114" spans="1:4" ht="15" customHeight="1">
      <c r="A114" s="58" t="s">
        <v>22</v>
      </c>
      <c r="B114" s="69">
        <v>1.7000000000000001E-2</v>
      </c>
      <c r="C114" s="70">
        <v>1.7000000000000001E-2</v>
      </c>
      <c r="D114" s="71">
        <f t="shared" si="5"/>
        <v>0</v>
      </c>
    </row>
    <row r="116" spans="1:4" ht="15" customHeight="1">
      <c r="A116" s="51" t="s">
        <v>67</v>
      </c>
    </row>
    <row r="117" spans="1:4" ht="15" customHeight="1">
      <c r="A117" s="73" t="s">
        <v>81</v>
      </c>
    </row>
    <row r="119" spans="1:4" s="72" customFormat="1" ht="15" customHeight="1"/>
    <row r="121" spans="1:4" ht="15" customHeight="1">
      <c r="A121" s="51" t="s">
        <v>39</v>
      </c>
    </row>
    <row r="122" spans="1:4" ht="15" customHeight="1">
      <c r="A122" s="52"/>
      <c r="B122" s="52" t="s">
        <v>58</v>
      </c>
      <c r="C122" s="52" t="s">
        <v>2</v>
      </c>
      <c r="D122" s="52" t="s">
        <v>66</v>
      </c>
    </row>
    <row r="123" spans="1:4" ht="15" customHeight="1">
      <c r="A123" s="57" t="s">
        <v>60</v>
      </c>
      <c r="B123" s="52" t="s">
        <v>57</v>
      </c>
      <c r="C123" s="52" t="s">
        <v>57</v>
      </c>
      <c r="D123" s="52" t="s">
        <v>65</v>
      </c>
    </row>
    <row r="124" spans="1:4" ht="15" customHeight="1">
      <c r="A124" s="58"/>
      <c r="B124" s="53"/>
      <c r="C124" s="55"/>
      <c r="D124" s="61"/>
    </row>
    <row r="125" spans="1:4" ht="15" customHeight="1">
      <c r="A125" s="58" t="s">
        <v>11</v>
      </c>
      <c r="B125" s="69">
        <v>1.83E-2</v>
      </c>
      <c r="C125" s="70">
        <v>3.3300000000000003E-2</v>
      </c>
      <c r="D125" s="71">
        <f>B125-C125</f>
        <v>-1.5000000000000003E-2</v>
      </c>
    </row>
    <row r="126" spans="1:4" ht="15" customHeight="1">
      <c r="A126" s="58" t="s">
        <v>12</v>
      </c>
      <c r="B126" s="69">
        <v>3.1E-2</v>
      </c>
      <c r="C126" s="70">
        <v>3.1600000000000003E-2</v>
      </c>
      <c r="D126" s="71">
        <f t="shared" ref="D126:D136" si="6">B126-C126</f>
        <v>-6.0000000000000331E-4</v>
      </c>
    </row>
    <row r="127" spans="1:4" ht="15" customHeight="1">
      <c r="A127" s="58" t="s">
        <v>13</v>
      </c>
      <c r="B127" s="69">
        <v>3.1399999999999997E-2</v>
      </c>
      <c r="C127" s="70">
        <v>2.8000000000000001E-2</v>
      </c>
      <c r="D127" s="71">
        <f t="shared" si="6"/>
        <v>3.3999999999999968E-3</v>
      </c>
    </row>
    <row r="128" spans="1:4" ht="15" customHeight="1">
      <c r="A128" s="58" t="s">
        <v>14</v>
      </c>
      <c r="B128" s="69">
        <v>2.4E-2</v>
      </c>
      <c r="C128" s="70">
        <v>2.9000000000000001E-2</v>
      </c>
      <c r="D128" s="71">
        <f t="shared" si="6"/>
        <v>-5.000000000000001E-3</v>
      </c>
    </row>
    <row r="129" spans="1:4" ht="15" customHeight="1">
      <c r="A129" s="58" t="s">
        <v>15</v>
      </c>
      <c r="B129" s="69">
        <v>0.02</v>
      </c>
      <c r="C129" s="70">
        <v>3.0599999999999999E-2</v>
      </c>
      <c r="D129" s="71">
        <f t="shared" si="6"/>
        <v>-1.0599999999999998E-2</v>
      </c>
    </row>
    <row r="130" spans="1:4" ht="15" customHeight="1">
      <c r="A130" s="58" t="s">
        <v>16</v>
      </c>
      <c r="B130" s="69">
        <v>2.1000000000000001E-2</v>
      </c>
      <c r="C130" s="70">
        <v>2.8299999999999999E-2</v>
      </c>
      <c r="D130" s="71">
        <f t="shared" si="6"/>
        <v>-7.2999999999999975E-3</v>
      </c>
    </row>
    <row r="131" spans="1:4" ht="15" customHeight="1">
      <c r="A131" s="58" t="s">
        <v>17</v>
      </c>
      <c r="B131" s="69">
        <v>3.4000000000000002E-2</v>
      </c>
      <c r="C131" s="70">
        <v>2.9899999999999999E-2</v>
      </c>
      <c r="D131" s="71">
        <f t="shared" si="6"/>
        <v>4.1000000000000029E-3</v>
      </c>
    </row>
    <row r="132" spans="1:4" ht="15" customHeight="1">
      <c r="A132" s="58" t="s">
        <v>18</v>
      </c>
      <c r="B132" s="69">
        <v>4.2000000000000003E-2</v>
      </c>
      <c r="C132" s="70">
        <v>4.2999999999999997E-2</v>
      </c>
      <c r="D132" s="71">
        <f t="shared" si="6"/>
        <v>-9.9999999999999395E-4</v>
      </c>
    </row>
    <row r="133" spans="1:4" ht="15" customHeight="1">
      <c r="A133" s="58" t="s">
        <v>19</v>
      </c>
      <c r="B133" s="69">
        <v>4.7E-2</v>
      </c>
      <c r="C133" s="70">
        <v>4.2999999999999997E-2</v>
      </c>
      <c r="D133" s="71">
        <f t="shared" si="6"/>
        <v>4.0000000000000036E-3</v>
      </c>
    </row>
    <row r="134" spans="1:4" ht="15" customHeight="1">
      <c r="A134" s="58" t="s">
        <v>20</v>
      </c>
      <c r="B134" s="69">
        <v>5.0999999999999997E-2</v>
      </c>
      <c r="C134" s="70">
        <v>4.4499999999999998E-2</v>
      </c>
      <c r="D134" s="71">
        <f t="shared" si="6"/>
        <v>6.4999999999999988E-3</v>
      </c>
    </row>
    <row r="135" spans="1:4" ht="15" customHeight="1">
      <c r="A135" s="58" t="s">
        <v>21</v>
      </c>
      <c r="B135" s="69">
        <v>5.0700000000000002E-2</v>
      </c>
      <c r="C135" s="70">
        <v>4.2799999999999998E-2</v>
      </c>
      <c r="D135" s="71">
        <f t="shared" si="6"/>
        <v>7.9000000000000042E-3</v>
      </c>
    </row>
    <row r="136" spans="1:4" ht="15" customHeight="1">
      <c r="A136" s="58" t="s">
        <v>22</v>
      </c>
      <c r="B136" s="69">
        <v>5.0999999999999997E-2</v>
      </c>
      <c r="C136" s="70">
        <v>4.7500000000000001E-2</v>
      </c>
      <c r="D136" s="71">
        <f t="shared" si="6"/>
        <v>3.4999999999999962E-3</v>
      </c>
    </row>
    <row r="138" spans="1:4" ht="15" customHeight="1">
      <c r="A138" s="51" t="s">
        <v>67</v>
      </c>
    </row>
    <row r="139" spans="1:4" ht="15" customHeight="1">
      <c r="A139" s="73" t="s">
        <v>82</v>
      </c>
    </row>
    <row r="141" spans="1:4" s="72" customFormat="1" ht="15" customHeight="1"/>
    <row r="143" spans="1:4" ht="15" customHeight="1">
      <c r="A143" s="51" t="s">
        <v>40</v>
      </c>
    </row>
    <row r="144" spans="1:4" ht="15" customHeight="1">
      <c r="A144" s="52"/>
      <c r="B144" s="52" t="s">
        <v>58</v>
      </c>
      <c r="C144" s="52" t="s">
        <v>2</v>
      </c>
      <c r="D144" s="52" t="s">
        <v>66</v>
      </c>
    </row>
    <row r="145" spans="1:4" ht="15" customHeight="1">
      <c r="A145" s="57" t="s">
        <v>60</v>
      </c>
      <c r="B145" s="52" t="s">
        <v>57</v>
      </c>
      <c r="C145" s="52" t="s">
        <v>57</v>
      </c>
      <c r="D145" s="52" t="s">
        <v>65</v>
      </c>
    </row>
    <row r="146" spans="1:4" ht="15" customHeight="1">
      <c r="A146" s="58"/>
      <c r="B146" s="53"/>
      <c r="C146" s="55"/>
      <c r="D146" s="61"/>
    </row>
    <row r="147" spans="1:4" ht="15" customHeight="1">
      <c r="A147" s="58" t="s">
        <v>11</v>
      </c>
      <c r="B147" s="69">
        <v>7.0099999999999996E-2</v>
      </c>
      <c r="C147" s="70">
        <v>0.15790000000000001</v>
      </c>
      <c r="D147" s="71">
        <f>B147-C147</f>
        <v>-8.7800000000000017E-2</v>
      </c>
    </row>
    <row r="148" spans="1:4" ht="15" customHeight="1">
      <c r="A148" s="58" t="s">
        <v>12</v>
      </c>
      <c r="B148" s="69">
        <v>0.1203</v>
      </c>
      <c r="C148" s="70">
        <v>0.1406</v>
      </c>
      <c r="D148" s="71">
        <f t="shared" ref="D148:D158" si="7">B148-C148</f>
        <v>-2.0299999999999999E-2</v>
      </c>
    </row>
    <row r="149" spans="1:4" ht="15" customHeight="1">
      <c r="A149" s="58" t="s">
        <v>13</v>
      </c>
      <c r="B149" s="69">
        <v>0.12529999999999999</v>
      </c>
      <c r="C149" s="70">
        <v>0.12529999999999999</v>
      </c>
      <c r="D149" s="71">
        <f t="shared" si="7"/>
        <v>0</v>
      </c>
    </row>
    <row r="150" spans="1:4" ht="15" customHeight="1">
      <c r="A150" s="58" t="s">
        <v>14</v>
      </c>
      <c r="B150" s="69">
        <v>0.10630000000000001</v>
      </c>
      <c r="C150" s="70">
        <v>0.13100000000000001</v>
      </c>
      <c r="D150" s="71">
        <f t="shared" si="7"/>
        <v>-2.47E-2</v>
      </c>
    </row>
    <row r="151" spans="1:4" ht="15" customHeight="1">
      <c r="A151" s="58" t="s">
        <v>15</v>
      </c>
      <c r="B151" s="69">
        <v>0.09</v>
      </c>
      <c r="C151" s="70">
        <v>0.14149999999999999</v>
      </c>
      <c r="D151" s="71">
        <f t="shared" si="7"/>
        <v>-5.149999999999999E-2</v>
      </c>
    </row>
    <row r="152" spans="1:4" ht="15" customHeight="1">
      <c r="A152" s="58" t="s">
        <v>16</v>
      </c>
      <c r="B152" s="69">
        <v>9.5000000000000001E-2</v>
      </c>
      <c r="C152" s="70">
        <v>0.1326</v>
      </c>
      <c r="D152" s="71">
        <f t="shared" si="7"/>
        <v>-3.7599999999999995E-2</v>
      </c>
    </row>
    <row r="153" spans="1:4" ht="15" customHeight="1">
      <c r="A153" s="58" t="s">
        <v>17</v>
      </c>
      <c r="B153" s="69">
        <v>0.14799999999999999</v>
      </c>
      <c r="C153" s="70">
        <v>0.13950000000000001</v>
      </c>
      <c r="D153" s="71">
        <f t="shared" si="7"/>
        <v>8.4999999999999798E-3</v>
      </c>
    </row>
    <row r="154" spans="1:4" ht="15" customHeight="1">
      <c r="A154" s="58" t="s">
        <v>18</v>
      </c>
      <c r="B154" s="69">
        <v>0.19</v>
      </c>
      <c r="C154" s="70">
        <v>0.1918</v>
      </c>
      <c r="D154" s="71">
        <f t="shared" si="7"/>
        <v>-1.799999999999996E-3</v>
      </c>
    </row>
    <row r="155" spans="1:4" ht="15" customHeight="1">
      <c r="A155" s="58" t="s">
        <v>19</v>
      </c>
      <c r="B155" s="69">
        <v>0.22</v>
      </c>
      <c r="C155" s="70">
        <v>0.18779999999999999</v>
      </c>
      <c r="D155" s="71">
        <f t="shared" si="7"/>
        <v>3.2200000000000006E-2</v>
      </c>
    </row>
    <row r="156" spans="1:4" ht="15" customHeight="1">
      <c r="A156" s="58" t="s">
        <v>20</v>
      </c>
      <c r="B156" s="69">
        <v>0.23499999999999999</v>
      </c>
      <c r="C156" s="70">
        <v>0.19650000000000001</v>
      </c>
      <c r="D156" s="71">
        <f t="shared" si="7"/>
        <v>3.8499999999999979E-2</v>
      </c>
    </row>
    <row r="157" spans="1:4" ht="15" customHeight="1">
      <c r="A157" s="58" t="s">
        <v>21</v>
      </c>
      <c r="B157" s="69">
        <v>0.23699999999999999</v>
      </c>
      <c r="C157" s="70">
        <v>0.1837</v>
      </c>
      <c r="D157" s="71">
        <f t="shared" si="7"/>
        <v>5.3299999999999986E-2</v>
      </c>
    </row>
    <row r="158" spans="1:4" ht="15" customHeight="1">
      <c r="A158" s="58" t="s">
        <v>22</v>
      </c>
      <c r="B158" s="69">
        <v>0.24399999999999999</v>
      </c>
      <c r="C158" s="70">
        <v>0.19800000000000001</v>
      </c>
      <c r="D158" s="71">
        <f t="shared" si="7"/>
        <v>4.5999999999999985E-2</v>
      </c>
    </row>
    <row r="160" spans="1:4" ht="15" customHeight="1">
      <c r="A160" s="51" t="s">
        <v>67</v>
      </c>
    </row>
    <row r="161" spans="1:14" ht="15" customHeight="1">
      <c r="A161" s="73" t="s">
        <v>83</v>
      </c>
    </row>
    <row r="164" spans="1:14" ht="15" customHeight="1">
      <c r="A164" s="1" t="s">
        <v>86</v>
      </c>
    </row>
    <row r="165" spans="1:14" ht="15" customHeight="1">
      <c r="A165" t="s">
        <v>87</v>
      </c>
    </row>
    <row r="166" spans="1:14" ht="15" customHeight="1">
      <c r="A166" t="s">
        <v>88</v>
      </c>
    </row>
    <row r="167" spans="1:14" ht="15" customHeight="1">
      <c r="A167" t="s">
        <v>95</v>
      </c>
    </row>
    <row r="168" spans="1:14" ht="15" customHeight="1">
      <c r="A168" t="s">
        <v>89</v>
      </c>
    </row>
    <row r="171" spans="1:14" ht="15" customHeight="1">
      <c r="A171" s="1" t="s">
        <v>64</v>
      </c>
    </row>
    <row r="172" spans="1:14" ht="15" customHeight="1">
      <c r="A172" s="6"/>
      <c r="B172" s="6"/>
      <c r="C172" s="6" t="s">
        <v>11</v>
      </c>
      <c r="D172" s="6" t="s">
        <v>12</v>
      </c>
      <c r="E172" s="6" t="s">
        <v>13</v>
      </c>
      <c r="F172" s="6" t="s">
        <v>14</v>
      </c>
      <c r="G172" s="6" t="s">
        <v>15</v>
      </c>
      <c r="H172" s="6" t="s">
        <v>16</v>
      </c>
      <c r="I172" s="6" t="s">
        <v>17</v>
      </c>
      <c r="J172" s="6" t="s">
        <v>18</v>
      </c>
      <c r="K172" s="6" t="s">
        <v>19</v>
      </c>
      <c r="L172" s="6" t="s">
        <v>20</v>
      </c>
      <c r="M172" s="6" t="s">
        <v>21</v>
      </c>
      <c r="N172" s="6" t="s">
        <v>22</v>
      </c>
    </row>
    <row r="174" spans="1:14" ht="15" customHeight="1">
      <c r="A174" s="51" t="s">
        <v>59</v>
      </c>
    </row>
    <row r="175" spans="1:14" ht="15" customHeight="1">
      <c r="A175" t="s">
        <v>84</v>
      </c>
      <c r="C175" s="48">
        <v>81975</v>
      </c>
      <c r="D175" s="48">
        <v>85180</v>
      </c>
      <c r="E175" s="48">
        <v>88236</v>
      </c>
      <c r="F175" s="48">
        <v>92245</v>
      </c>
      <c r="G175" s="48">
        <v>95924</v>
      </c>
      <c r="H175" s="48">
        <v>95239</v>
      </c>
      <c r="I175" s="48">
        <v>96392</v>
      </c>
      <c r="J175" s="48">
        <v>100806</v>
      </c>
      <c r="K175" s="48">
        <v>113451</v>
      </c>
      <c r="L175" s="48">
        <v>123827</v>
      </c>
      <c r="M175" s="48">
        <v>122672</v>
      </c>
      <c r="N175" s="48">
        <v>111245</v>
      </c>
    </row>
    <row r="176" spans="1:14" ht="15" customHeight="1">
      <c r="A176" t="s">
        <v>85</v>
      </c>
      <c r="C176" s="48">
        <v>213054</v>
      </c>
      <c r="D176" s="48">
        <v>216971</v>
      </c>
      <c r="E176" s="48">
        <v>220117</v>
      </c>
      <c r="F176" s="48">
        <v>233499</v>
      </c>
      <c r="G176" s="48">
        <v>243605</v>
      </c>
      <c r="H176" s="48">
        <v>248250</v>
      </c>
      <c r="I176" s="48">
        <v>249409</v>
      </c>
      <c r="J176" s="48">
        <v>243355</v>
      </c>
      <c r="K176" s="48">
        <v>258226</v>
      </c>
      <c r="L176" s="48">
        <v>273980</v>
      </c>
      <c r="M176" s="48">
        <v>269025</v>
      </c>
      <c r="N176" s="48">
        <v>272199</v>
      </c>
    </row>
    <row r="177" spans="1:14" ht="15" customHeight="1">
      <c r="A177" t="s">
        <v>61</v>
      </c>
      <c r="C177" s="59">
        <f>C175/C176</f>
        <v>0.38476160973274381</v>
      </c>
      <c r="D177" s="59">
        <f t="shared" ref="D177:N177" si="8">D175/D176</f>
        <v>0.39258702775947019</v>
      </c>
      <c r="E177" s="59">
        <f t="shared" si="8"/>
        <v>0.40085954287946862</v>
      </c>
      <c r="F177" s="59">
        <f t="shared" si="8"/>
        <v>0.3950552250759104</v>
      </c>
      <c r="G177" s="59">
        <f t="shared" si="8"/>
        <v>0.3937686008086862</v>
      </c>
      <c r="H177" s="59">
        <f t="shared" si="8"/>
        <v>0.3836414904330312</v>
      </c>
      <c r="I177" s="59">
        <f t="shared" si="8"/>
        <v>0.38648164260311374</v>
      </c>
      <c r="J177" s="59">
        <f t="shared" si="8"/>
        <v>0.41423434899632222</v>
      </c>
      <c r="K177" s="59">
        <f t="shared" si="8"/>
        <v>0.43934770317473842</v>
      </c>
      <c r="L177" s="59">
        <f t="shared" si="8"/>
        <v>0.45195634717862615</v>
      </c>
      <c r="M177" s="59">
        <f t="shared" si="8"/>
        <v>0.45598736176935228</v>
      </c>
      <c r="N177" s="59">
        <f t="shared" si="8"/>
        <v>0.40868996579708228</v>
      </c>
    </row>
    <row r="178" spans="1:14" ht="1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1:14" ht="15" customHeight="1">
      <c r="A179" s="51" t="s">
        <v>75</v>
      </c>
    </row>
    <row r="180" spans="1:14" ht="15" customHeight="1">
      <c r="A180" t="s">
        <v>1</v>
      </c>
      <c r="N180" s="68">
        <v>0.81</v>
      </c>
    </row>
    <row r="181" spans="1:14" ht="15" customHeight="1">
      <c r="A181" t="s">
        <v>2</v>
      </c>
      <c r="N181" s="68">
        <v>0.95</v>
      </c>
    </row>
    <row r="182" spans="1:14" ht="1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1:14" ht="15" customHeight="1">
      <c r="A183" s="51" t="s">
        <v>23</v>
      </c>
    </row>
    <row r="184" spans="1:14" ht="15" customHeight="1">
      <c r="A184" t="s">
        <v>1</v>
      </c>
      <c r="K184" s="60">
        <v>0.159</v>
      </c>
      <c r="L184" s="60">
        <v>0.158</v>
      </c>
      <c r="M184" s="60">
        <v>0.159</v>
      </c>
      <c r="N184" s="60">
        <v>0.17100000000000001</v>
      </c>
    </row>
    <row r="185" spans="1:14" ht="15" customHeight="1">
      <c r="A185" t="s">
        <v>2</v>
      </c>
      <c r="K185" s="34">
        <v>0.1143</v>
      </c>
      <c r="L185" s="34">
        <v>0.1138</v>
      </c>
      <c r="M185" s="24">
        <v>0.1076</v>
      </c>
      <c r="N185" s="24">
        <v>0.1701</v>
      </c>
    </row>
    <row r="186" spans="1:14" ht="15" customHeight="1">
      <c r="A186" t="s">
        <v>63</v>
      </c>
      <c r="K186" s="34">
        <f>K184-K185</f>
        <v>4.4700000000000004E-2</v>
      </c>
      <c r="L186" s="34">
        <f t="shared" ref="L186:N186" si="9">L184-L185</f>
        <v>4.4200000000000003E-2</v>
      </c>
      <c r="M186" s="34">
        <f t="shared" si="9"/>
        <v>5.1400000000000001E-2</v>
      </c>
      <c r="N186" s="34">
        <f t="shared" si="9"/>
        <v>9.000000000000119E-4</v>
      </c>
    </row>
    <row r="187" spans="1:14" ht="1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1:14" ht="15" customHeight="1">
      <c r="A188" s="51" t="s">
        <v>29</v>
      </c>
    </row>
    <row r="189" spans="1:14" ht="15" customHeight="1">
      <c r="A189" t="s">
        <v>1</v>
      </c>
      <c r="C189" s="34">
        <v>8.4500000000000006E-2</v>
      </c>
      <c r="D189" s="34">
        <v>7.8799999999999995E-2</v>
      </c>
      <c r="E189" s="34">
        <v>7.6899999999999996E-2</v>
      </c>
      <c r="F189" s="34">
        <v>7.6399999999999996E-2</v>
      </c>
      <c r="G189" s="34">
        <v>8.4000000000000005E-2</v>
      </c>
      <c r="H189" s="34">
        <v>8.2000000000000003E-2</v>
      </c>
      <c r="I189" s="34">
        <v>8.4000000000000005E-2</v>
      </c>
      <c r="J189" s="34">
        <v>7.6999999999999999E-2</v>
      </c>
      <c r="K189" s="34">
        <v>7.2999999999999995E-2</v>
      </c>
      <c r="L189" s="34">
        <v>6.9000000000000006E-2</v>
      </c>
      <c r="M189" s="34">
        <v>6.4000000000000001E-2</v>
      </c>
      <c r="N189" s="34">
        <v>7.4999999999999997E-2</v>
      </c>
    </row>
    <row r="190" spans="1:14" ht="15" customHeight="1">
      <c r="A190" t="s">
        <v>2</v>
      </c>
      <c r="C190" s="24">
        <v>4.87E-2</v>
      </c>
      <c r="D190" s="24">
        <v>5.0299999999999997E-2</v>
      </c>
      <c r="E190" s="24">
        <v>5.0900000000000001E-2</v>
      </c>
      <c r="F190" s="24">
        <v>5.11E-2</v>
      </c>
      <c r="G190" s="24">
        <v>4.6600000000000003E-2</v>
      </c>
      <c r="H190" s="24">
        <v>4.7500000000000001E-2</v>
      </c>
      <c r="I190" s="24">
        <v>4.4200000000000003E-2</v>
      </c>
      <c r="J190" s="24">
        <v>6.4500000000000002E-2</v>
      </c>
      <c r="K190" s="34">
        <v>4.9200000000000001E-2</v>
      </c>
      <c r="L190" s="34">
        <v>4.8000000000000001E-2</v>
      </c>
      <c r="M190" s="24">
        <v>4.2999999999999997E-2</v>
      </c>
      <c r="N190" s="24">
        <v>8.3400000000000002E-2</v>
      </c>
    </row>
    <row r="191" spans="1:14" ht="15" customHeight="1">
      <c r="A191" t="s">
        <v>63</v>
      </c>
      <c r="C191" s="24">
        <f>C189-C190</f>
        <v>3.5800000000000005E-2</v>
      </c>
      <c r="D191" s="24">
        <f t="shared" ref="D191:N191" si="10">D189-D190</f>
        <v>2.8499999999999998E-2</v>
      </c>
      <c r="E191" s="24">
        <f t="shared" si="10"/>
        <v>2.5999999999999995E-2</v>
      </c>
      <c r="F191" s="24">
        <f t="shared" si="10"/>
        <v>2.5299999999999996E-2</v>
      </c>
      <c r="G191" s="24">
        <f t="shared" si="10"/>
        <v>3.7400000000000003E-2</v>
      </c>
      <c r="H191" s="24">
        <f t="shared" si="10"/>
        <v>3.4500000000000003E-2</v>
      </c>
      <c r="I191" s="24">
        <f t="shared" si="10"/>
        <v>3.9800000000000002E-2</v>
      </c>
      <c r="J191" s="24">
        <f t="shared" si="10"/>
        <v>1.2499999999999997E-2</v>
      </c>
      <c r="K191" s="24">
        <f t="shared" si="10"/>
        <v>2.3799999999999995E-2</v>
      </c>
      <c r="L191" s="24">
        <f t="shared" si="10"/>
        <v>2.1000000000000005E-2</v>
      </c>
      <c r="M191" s="24">
        <f t="shared" si="10"/>
        <v>2.1000000000000005E-2</v>
      </c>
      <c r="N191" s="24">
        <f t="shared" si="10"/>
        <v>-8.4000000000000047E-3</v>
      </c>
    </row>
    <row r="192" spans="1:14" ht="1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</row>
    <row r="193" spans="1:14" ht="15" customHeight="1">
      <c r="A193" s="51" t="s">
        <v>25</v>
      </c>
    </row>
    <row r="194" spans="1:14" ht="15" customHeight="1">
      <c r="A194" t="s">
        <v>62</v>
      </c>
      <c r="C194" s="60">
        <v>1.7000000000000001E-2</v>
      </c>
      <c r="D194" s="60">
        <v>0.02</v>
      </c>
      <c r="E194" s="60">
        <v>0.01</v>
      </c>
      <c r="F194" s="60">
        <v>1.2E-2</v>
      </c>
      <c r="G194" s="60">
        <v>1.2E-2</v>
      </c>
      <c r="H194" s="60">
        <v>0.01</v>
      </c>
      <c r="I194" s="60">
        <v>1.0999999999999999E-2</v>
      </c>
      <c r="J194" s="60">
        <v>0.01</v>
      </c>
      <c r="K194" s="60">
        <v>8.0000000000000002E-3</v>
      </c>
      <c r="L194" s="60">
        <v>8.9999999999999993E-3</v>
      </c>
      <c r="M194" s="60">
        <v>2.3E-2</v>
      </c>
      <c r="N194" s="60">
        <v>0.02</v>
      </c>
    </row>
    <row r="195" spans="1:14" ht="15" customHeight="1">
      <c r="A195" t="s">
        <v>2</v>
      </c>
      <c r="C195" s="24">
        <v>1.8499999999999999E-2</v>
      </c>
      <c r="D195" s="24">
        <v>2.0899999999999998E-2</v>
      </c>
      <c r="E195" s="24">
        <v>1.8599999999999998E-2</v>
      </c>
      <c r="F195" s="24">
        <v>2.1899999999999999E-2</v>
      </c>
      <c r="G195" s="24">
        <v>2.1299999999999999E-2</v>
      </c>
      <c r="H195" s="24">
        <v>2.5499999999999998E-2</v>
      </c>
      <c r="I195" s="24">
        <v>2.53E-2</v>
      </c>
      <c r="J195" s="24">
        <v>2.8799999999999999E-2</v>
      </c>
      <c r="K195" s="34">
        <v>2.1700000000000001E-2</v>
      </c>
      <c r="L195" s="34">
        <v>2.1899999999999999E-2</v>
      </c>
      <c r="M195" s="24">
        <v>2.92E-2</v>
      </c>
      <c r="N195" s="24">
        <v>2.06E-2</v>
      </c>
    </row>
    <row r="196" spans="1:14" ht="15" customHeight="1">
      <c r="A196" t="s">
        <v>63</v>
      </c>
      <c r="C196" s="24">
        <f>C194-C195</f>
        <v>-1.4999999999999979E-3</v>
      </c>
      <c r="D196" s="24">
        <f t="shared" ref="D196" si="11">D194-D195</f>
        <v>-8.9999999999999802E-4</v>
      </c>
      <c r="E196" s="24">
        <f t="shared" ref="E196" si="12">E194-E195</f>
        <v>-8.5999999999999983E-3</v>
      </c>
      <c r="F196" s="24">
        <f t="shared" ref="F196" si="13">F194-F195</f>
        <v>-9.8999999999999991E-3</v>
      </c>
      <c r="G196" s="24">
        <f t="shared" ref="G196" si="14">G194-G195</f>
        <v>-9.2999999999999992E-3</v>
      </c>
      <c r="H196" s="24">
        <f t="shared" ref="H196" si="15">H194-H195</f>
        <v>-1.5499999999999998E-2</v>
      </c>
      <c r="I196" s="24">
        <f t="shared" ref="I196" si="16">I194-I195</f>
        <v>-1.43E-2</v>
      </c>
      <c r="J196" s="24">
        <f t="shared" ref="J196" si="17">J194-J195</f>
        <v>-1.8799999999999997E-2</v>
      </c>
      <c r="K196" s="24">
        <f t="shared" ref="K196" si="18">K194-K195</f>
        <v>-1.37E-2</v>
      </c>
      <c r="L196" s="24">
        <f t="shared" ref="L196" si="19">L194-L195</f>
        <v>-1.29E-2</v>
      </c>
      <c r="M196" s="24">
        <f t="shared" ref="M196" si="20">M194-M195</f>
        <v>-6.2000000000000006E-3</v>
      </c>
      <c r="N196" s="24">
        <f t="shared" ref="N196" si="21">N194-N195</f>
        <v>-5.9999999999999984E-4</v>
      </c>
    </row>
    <row r="197" spans="1:14" ht="1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1:14" ht="15" customHeight="1">
      <c r="A198" s="51" t="s">
        <v>26</v>
      </c>
    </row>
    <row r="199" spans="1:14" ht="15" customHeight="1">
      <c r="A199" t="s">
        <v>62</v>
      </c>
      <c r="C199" s="24">
        <v>1.4E-2</v>
      </c>
      <c r="D199" s="24">
        <v>1.7000000000000001E-2</v>
      </c>
      <c r="E199" s="24">
        <v>8.0000000000000002E-3</v>
      </c>
      <c r="F199" s="24">
        <v>0.01</v>
      </c>
      <c r="G199" s="24">
        <v>0.01</v>
      </c>
      <c r="H199" s="24">
        <v>8.0000000000000002E-3</v>
      </c>
      <c r="I199" s="24">
        <v>8.9999999999999993E-3</v>
      </c>
      <c r="J199" s="24">
        <v>7.0000000000000001E-3</v>
      </c>
      <c r="K199" s="34">
        <v>6.0000000000000001E-3</v>
      </c>
      <c r="L199" s="34">
        <v>7.0000000000000001E-3</v>
      </c>
      <c r="M199" s="24">
        <v>0.02</v>
      </c>
      <c r="N199" s="24">
        <v>1.7000000000000001E-2</v>
      </c>
    </row>
    <row r="200" spans="1:14" ht="15" customHeight="1">
      <c r="A200" t="s">
        <v>2</v>
      </c>
      <c r="C200" s="24">
        <v>1.5100000000000001E-2</v>
      </c>
      <c r="D200" s="24">
        <v>1.7500000000000002E-2</v>
      </c>
      <c r="E200" s="24">
        <v>1.5299999999999999E-2</v>
      </c>
      <c r="F200" s="24">
        <v>1.8800000000000001E-2</v>
      </c>
      <c r="G200" s="24">
        <v>1.8200000000000001E-2</v>
      </c>
      <c r="H200" s="24">
        <v>2.1999999999999999E-2</v>
      </c>
      <c r="I200" s="24">
        <v>2.1899999999999999E-2</v>
      </c>
      <c r="J200" s="24">
        <v>2.46E-2</v>
      </c>
      <c r="K200" s="34">
        <v>1.78E-2</v>
      </c>
      <c r="L200" s="34">
        <v>1.8200000000000001E-2</v>
      </c>
      <c r="M200" s="24">
        <v>2.5399999999999999E-2</v>
      </c>
      <c r="N200" s="24">
        <v>1.6899999999999998E-2</v>
      </c>
    </row>
    <row r="201" spans="1:14" ht="15" customHeight="1">
      <c r="A201" t="s">
        <v>63</v>
      </c>
      <c r="C201" s="24">
        <f>C199-C200</f>
        <v>-1.1000000000000003E-3</v>
      </c>
      <c r="D201" s="24">
        <f t="shared" ref="D201" si="22">D199-D200</f>
        <v>-5.0000000000000044E-4</v>
      </c>
      <c r="E201" s="24">
        <f t="shared" ref="E201" si="23">E199-E200</f>
        <v>-7.2999999999999992E-3</v>
      </c>
      <c r="F201" s="24">
        <f t="shared" ref="F201" si="24">F199-F200</f>
        <v>-8.8000000000000005E-3</v>
      </c>
      <c r="G201" s="24">
        <f t="shared" ref="G201" si="25">G199-G200</f>
        <v>-8.2000000000000007E-3</v>
      </c>
      <c r="H201" s="24">
        <f t="shared" ref="H201" si="26">H199-H200</f>
        <v>-1.3999999999999999E-2</v>
      </c>
      <c r="I201" s="24">
        <f t="shared" ref="I201" si="27">I199-I200</f>
        <v>-1.29E-2</v>
      </c>
      <c r="J201" s="24">
        <f t="shared" ref="J201" si="28">J199-J200</f>
        <v>-1.7600000000000001E-2</v>
      </c>
      <c r="K201" s="24">
        <f t="shared" ref="K201" si="29">K199-K200</f>
        <v>-1.18E-2</v>
      </c>
      <c r="L201" s="24">
        <f t="shared" ref="L201" si="30">L199-L200</f>
        <v>-1.1200000000000002E-2</v>
      </c>
      <c r="M201" s="24">
        <f t="shared" ref="M201" si="31">M199-M200</f>
        <v>-5.3999999999999986E-3</v>
      </c>
      <c r="N201" s="24">
        <f t="shared" ref="N201" si="32">N199-N200</f>
        <v>1.0000000000000286E-4</v>
      </c>
    </row>
    <row r="202" spans="1:14" ht="1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</row>
    <row r="203" spans="1:14" ht="15" customHeight="1">
      <c r="A203" s="51" t="s">
        <v>39</v>
      </c>
      <c r="L203" s="27"/>
    </row>
    <row r="204" spans="1:14" ht="15" customHeight="1">
      <c r="A204" t="s">
        <v>1</v>
      </c>
      <c r="C204" s="24">
        <v>1.83E-2</v>
      </c>
      <c r="D204" s="24">
        <v>3.1E-2</v>
      </c>
      <c r="E204" s="24">
        <v>3.1399999999999997E-2</v>
      </c>
      <c r="F204" s="24">
        <v>2.4E-2</v>
      </c>
      <c r="G204" s="24">
        <v>0.02</v>
      </c>
      <c r="H204" s="24">
        <v>2.1000000000000001E-2</v>
      </c>
      <c r="I204" s="24">
        <v>3.4000000000000002E-2</v>
      </c>
      <c r="J204" s="24">
        <v>4.2000000000000003E-2</v>
      </c>
      <c r="K204" s="34">
        <v>4.7E-2</v>
      </c>
      <c r="L204" s="34">
        <v>5.0999999999999997E-2</v>
      </c>
      <c r="M204" s="24">
        <v>5.0700000000000002E-2</v>
      </c>
      <c r="N204" s="24">
        <v>5.0999999999999997E-2</v>
      </c>
    </row>
    <row r="205" spans="1:14" ht="15" customHeight="1">
      <c r="A205" t="s">
        <v>2</v>
      </c>
      <c r="C205" s="24">
        <v>3.3300000000000003E-2</v>
      </c>
      <c r="D205" s="24">
        <v>3.1600000000000003E-2</v>
      </c>
      <c r="E205" s="24">
        <v>2.8000000000000001E-2</v>
      </c>
      <c r="F205" s="24">
        <v>2.9000000000000001E-2</v>
      </c>
      <c r="G205" s="24">
        <v>3.0599999999999999E-2</v>
      </c>
      <c r="H205" s="24">
        <v>2.8299999999999999E-2</v>
      </c>
      <c r="I205" s="24">
        <v>2.9899999999999999E-2</v>
      </c>
      <c r="J205" s="24">
        <v>4.2999999999999997E-2</v>
      </c>
      <c r="K205" s="34">
        <v>4.2999999999999997E-2</v>
      </c>
      <c r="L205" s="34">
        <v>4.4499999999999998E-2</v>
      </c>
      <c r="M205" s="24">
        <v>4.2799999999999998E-2</v>
      </c>
      <c r="N205" s="24">
        <v>4.7500000000000001E-2</v>
      </c>
    </row>
    <row r="206" spans="1:14" ht="15" customHeight="1">
      <c r="A206" t="s">
        <v>63</v>
      </c>
      <c r="C206" s="24">
        <f>C204-C205</f>
        <v>-1.5000000000000003E-2</v>
      </c>
      <c r="D206" s="24">
        <f t="shared" ref="D206" si="33">D204-D205</f>
        <v>-6.0000000000000331E-4</v>
      </c>
      <c r="E206" s="24">
        <f t="shared" ref="E206" si="34">E204-E205</f>
        <v>3.3999999999999968E-3</v>
      </c>
      <c r="F206" s="24">
        <f t="shared" ref="F206" si="35">F204-F205</f>
        <v>-5.000000000000001E-3</v>
      </c>
      <c r="G206" s="24">
        <f t="shared" ref="G206" si="36">G204-G205</f>
        <v>-1.0599999999999998E-2</v>
      </c>
      <c r="H206" s="24">
        <f t="shared" ref="H206" si="37">H204-H205</f>
        <v>-7.2999999999999975E-3</v>
      </c>
      <c r="I206" s="24">
        <f t="shared" ref="I206" si="38">I204-I205</f>
        <v>4.1000000000000029E-3</v>
      </c>
      <c r="J206" s="24">
        <f t="shared" ref="J206" si="39">J204-J205</f>
        <v>-9.9999999999999395E-4</v>
      </c>
      <c r="K206" s="24">
        <f t="shared" ref="K206" si="40">K204-K205</f>
        <v>4.0000000000000036E-3</v>
      </c>
      <c r="L206" s="24">
        <f t="shared" ref="L206" si="41">L204-L205</f>
        <v>6.4999999999999988E-3</v>
      </c>
      <c r="M206" s="24">
        <f t="shared" ref="M206" si="42">M204-M205</f>
        <v>7.9000000000000042E-3</v>
      </c>
      <c r="N206" s="24">
        <f t="shared" ref="N206" si="43">N204-N205</f>
        <v>3.4999999999999962E-3</v>
      </c>
    </row>
    <row r="207" spans="1:14" ht="1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1:14" ht="15" customHeight="1">
      <c r="A208" s="51" t="s">
        <v>40</v>
      </c>
    </row>
    <row r="209" spans="1:14" ht="15" customHeight="1">
      <c r="A209" t="s">
        <v>1</v>
      </c>
      <c r="C209" s="24">
        <v>7.0099999999999996E-2</v>
      </c>
      <c r="D209" s="24">
        <v>0.1203</v>
      </c>
      <c r="E209" s="24">
        <v>0.12529999999999999</v>
      </c>
      <c r="F209" s="24">
        <v>0.10630000000000001</v>
      </c>
      <c r="G209" s="24">
        <v>0.09</v>
      </c>
      <c r="H209" s="24">
        <v>9.5000000000000001E-2</v>
      </c>
      <c r="I209" s="24">
        <v>0.14799999999999999</v>
      </c>
      <c r="J209" s="24">
        <v>0.19</v>
      </c>
      <c r="K209" s="34">
        <v>0.22</v>
      </c>
      <c r="L209" s="34">
        <v>0.23499999999999999</v>
      </c>
      <c r="M209" s="24">
        <v>0.23699999999999999</v>
      </c>
      <c r="N209" s="24">
        <v>0.24399999999999999</v>
      </c>
    </row>
    <row r="210" spans="1:14" ht="15" customHeight="1">
      <c r="A210" t="s">
        <v>2</v>
      </c>
      <c r="C210" s="24">
        <v>0.15790000000000001</v>
      </c>
      <c r="D210" s="24">
        <v>0.1406</v>
      </c>
      <c r="E210" s="24">
        <v>0.12529999999999999</v>
      </c>
      <c r="F210" s="24">
        <v>0.13100000000000001</v>
      </c>
      <c r="G210" s="24">
        <v>0.14149999999999999</v>
      </c>
      <c r="H210" s="24">
        <v>0.1326</v>
      </c>
      <c r="I210" s="24">
        <v>0.13950000000000001</v>
      </c>
      <c r="J210" s="24">
        <v>0.1918</v>
      </c>
      <c r="K210" s="34">
        <v>0.18779999999999999</v>
      </c>
      <c r="L210" s="34">
        <v>0.19650000000000001</v>
      </c>
      <c r="M210" s="24">
        <v>0.1837</v>
      </c>
      <c r="N210" s="24">
        <v>0.19800000000000001</v>
      </c>
    </row>
    <row r="211" spans="1:14" ht="15" customHeight="1">
      <c r="A211" t="s">
        <v>63</v>
      </c>
      <c r="C211" s="24">
        <f>C209-C210</f>
        <v>-8.7800000000000017E-2</v>
      </c>
      <c r="D211" s="24">
        <f t="shared" ref="D211" si="44">D209-D210</f>
        <v>-2.0299999999999999E-2</v>
      </c>
      <c r="E211" s="24">
        <f t="shared" ref="E211" si="45">E209-E210</f>
        <v>0</v>
      </c>
      <c r="F211" s="24">
        <f t="shared" ref="F211" si="46">F209-F210</f>
        <v>-2.47E-2</v>
      </c>
      <c r="G211" s="24">
        <f t="shared" ref="G211" si="47">G209-G210</f>
        <v>-5.149999999999999E-2</v>
      </c>
      <c r="H211" s="24">
        <f t="shared" ref="H211" si="48">H209-H210</f>
        <v>-3.7599999999999995E-2</v>
      </c>
      <c r="I211" s="24">
        <f t="shared" ref="I211" si="49">I209-I210</f>
        <v>8.4999999999999798E-3</v>
      </c>
      <c r="J211" s="24">
        <f t="shared" ref="J211" si="50">J209-J210</f>
        <v>-1.799999999999996E-3</v>
      </c>
      <c r="K211" s="24">
        <f t="shared" ref="K211" si="51">K209-K210</f>
        <v>3.2200000000000006E-2</v>
      </c>
      <c r="L211" s="24">
        <f t="shared" ref="L211" si="52">L209-L210</f>
        <v>3.8499999999999979E-2</v>
      </c>
      <c r="M211" s="24">
        <f t="shared" ref="M211" si="53">M209-M210</f>
        <v>5.3299999999999986E-2</v>
      </c>
      <c r="N211" s="24">
        <f t="shared" ref="N211" si="54">N209-N210</f>
        <v>4.5999999999999985E-2</v>
      </c>
    </row>
    <row r="212" spans="1:14" ht="1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</row>
  </sheetData>
  <conditionalFormatting sqref="D81:D92">
    <cfRule type="cellIs" dxfId="21" priority="18" operator="lessThan">
      <formula>0</formula>
    </cfRule>
    <cfRule type="cellIs" dxfId="20" priority="22" operator="lessThan">
      <formula>0</formula>
    </cfRule>
  </conditionalFormatting>
  <conditionalFormatting sqref="D58:D61 D67:D70">
    <cfRule type="cellIs" dxfId="19" priority="16" operator="lessThan">
      <formula>0</formula>
    </cfRule>
    <cfRule type="cellIs" dxfId="18" priority="17" operator="greaterThan">
      <formula>0</formula>
    </cfRule>
    <cfRule type="cellIs" dxfId="17" priority="19" operator="greaterThan">
      <formula>0</formula>
    </cfRule>
    <cfRule type="cellIs" dxfId="16" priority="21" operator="lessThan">
      <formula>0.008</formula>
    </cfRule>
  </conditionalFormatting>
  <conditionalFormatting sqref="D41:D44">
    <cfRule type="cellIs" dxfId="15" priority="20" operator="greaterThan">
      <formula>0</formula>
    </cfRule>
  </conditionalFormatting>
  <conditionalFormatting sqref="D103:D114">
    <cfRule type="cellIs" dxfId="14" priority="9" operator="greaterThan">
      <formula>0</formula>
    </cfRule>
    <cfRule type="cellIs" dxfId="13" priority="10" operator="lessThan">
      <formula>0</formula>
    </cfRule>
    <cfRule type="cellIs" dxfId="12" priority="11" operator="lessThan">
      <formula>0</formula>
    </cfRule>
  </conditionalFormatting>
  <conditionalFormatting sqref="D125:D136 D147:D158">
    <cfRule type="cellIs" dxfId="11" priority="4" operator="lessThan">
      <formula>0</formula>
    </cfRule>
    <cfRule type="cellIs" dxfId="10" priority="5" operator="greaterThan">
      <formula>0</formula>
    </cfRule>
  </conditionalFormatting>
  <conditionalFormatting sqref="D17:D28">
    <cfRule type="colorScale" priority="1">
      <colorScale>
        <cfvo type="min" val="0"/>
        <cfvo type="percentile" val="50"/>
        <cfvo type="max" val="0"/>
        <color rgb="FFFDCBCC"/>
        <color rgb="FFFFEB84"/>
        <color rgb="FF66FF99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showGridLines="0" workbookViewId="0">
      <selection activeCell="A3" sqref="A3:C11"/>
    </sheetView>
  </sheetViews>
  <sheetFormatPr defaultColWidth="12.625" defaultRowHeight="15" customHeight="1"/>
  <cols>
    <col min="1" max="1" width="25" bestFit="1" customWidth="1"/>
    <col min="2" max="9" width="10.625" customWidth="1"/>
    <col min="10" max="10" width="10.625" style="27" customWidth="1"/>
    <col min="11" max="11" width="10.625" style="1" customWidth="1"/>
    <col min="12" max="13" width="10.625" customWidth="1"/>
  </cols>
  <sheetData>
    <row r="1" spans="1:13" ht="15" customHeight="1">
      <c r="A1" s="2" t="s">
        <v>0</v>
      </c>
    </row>
    <row r="3" spans="1:13" ht="15" customHeight="1">
      <c r="C3" s="3" t="s">
        <v>7</v>
      </c>
    </row>
    <row r="4" spans="1:13" ht="15" customHeight="1">
      <c r="A4" s="5"/>
      <c r="B4" s="6" t="s">
        <v>1</v>
      </c>
      <c r="C4" s="6" t="s">
        <v>2</v>
      </c>
    </row>
    <row r="5" spans="1:13" ht="15" customHeight="1">
      <c r="A5" s="20"/>
      <c r="B5" s="8"/>
      <c r="C5" s="16"/>
    </row>
    <row r="6" spans="1:13" ht="15" customHeight="1">
      <c r="A6" s="20" t="s">
        <v>6</v>
      </c>
      <c r="B6" s="9">
        <v>8937</v>
      </c>
      <c r="C6" s="17">
        <v>18556</v>
      </c>
    </row>
    <row r="7" spans="1:13" ht="15" customHeight="1">
      <c r="A7" s="20" t="s">
        <v>3</v>
      </c>
      <c r="B7" s="10">
        <v>106.15</v>
      </c>
      <c r="C7" s="18">
        <v>464.45</v>
      </c>
    </row>
    <row r="8" spans="1:13" ht="15" customHeight="1">
      <c r="A8" s="20" t="s">
        <v>4</v>
      </c>
      <c r="B8" s="10">
        <v>11.82</v>
      </c>
      <c r="C8" s="18">
        <v>22.78</v>
      </c>
    </row>
    <row r="9" spans="1:13" ht="15" customHeight="1">
      <c r="A9" s="20" t="s">
        <v>5</v>
      </c>
      <c r="B9" s="10">
        <v>3.3</v>
      </c>
      <c r="C9" s="18">
        <v>2.66</v>
      </c>
    </row>
    <row r="10" spans="1:13" ht="15" customHeight="1">
      <c r="A10" s="20" t="s">
        <v>8</v>
      </c>
      <c r="B10" s="10">
        <v>87.85</v>
      </c>
      <c r="C10" s="18">
        <v>362.35</v>
      </c>
    </row>
    <row r="11" spans="1:13" ht="15" customHeight="1">
      <c r="A11" s="20" t="s">
        <v>9</v>
      </c>
      <c r="B11" s="11">
        <f>(B7-B10)/B10</f>
        <v>0.20830961866818454</v>
      </c>
      <c r="C11" s="19">
        <f>(C7-C10)/C10</f>
        <v>0.28177176762798389</v>
      </c>
    </row>
    <row r="12" spans="1:13" ht="15" customHeight="1">
      <c r="B12" s="7"/>
      <c r="C12" s="7"/>
    </row>
    <row r="13" spans="1:13" ht="15" customHeight="1">
      <c r="B13" s="7"/>
      <c r="C13" s="7"/>
    </row>
    <row r="14" spans="1:13" ht="15" customHeight="1">
      <c r="A14" s="22" t="s">
        <v>10</v>
      </c>
      <c r="B14" s="7"/>
      <c r="C14" s="7"/>
    </row>
    <row r="15" spans="1:13" ht="15" customHeight="1">
      <c r="B15" s="7"/>
      <c r="C15" s="7"/>
      <c r="M15" s="1"/>
    </row>
    <row r="16" spans="1:13" ht="15" customHeight="1">
      <c r="A16" s="6"/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I16" s="6" t="s">
        <v>18</v>
      </c>
      <c r="J16" s="6" t="s">
        <v>19</v>
      </c>
      <c r="K16" s="6" t="s">
        <v>20</v>
      </c>
      <c r="L16" s="6" t="s">
        <v>21</v>
      </c>
      <c r="M16" s="6" t="s">
        <v>22</v>
      </c>
    </row>
    <row r="17" spans="1:16" s="12" customFormat="1" ht="15" customHeight="1">
      <c r="A17" s="12" t="s">
        <v>42</v>
      </c>
      <c r="B17" s="13">
        <v>82060</v>
      </c>
      <c r="C17" s="13">
        <v>85301</v>
      </c>
      <c r="D17" s="13">
        <f>88236+71</f>
        <v>88307</v>
      </c>
      <c r="E17" s="13">
        <v>95935</v>
      </c>
      <c r="F17" s="13">
        <v>101047</v>
      </c>
      <c r="G17" s="13">
        <v>102203</v>
      </c>
      <c r="H17" s="13">
        <v>105790</v>
      </c>
      <c r="I17" s="13">
        <v>114330</v>
      </c>
      <c r="J17" s="29">
        <v>130139</v>
      </c>
      <c r="K17" s="28">
        <v>144901</v>
      </c>
      <c r="L17" s="13">
        <v>145544</v>
      </c>
      <c r="M17" s="13">
        <v>136572</v>
      </c>
    </row>
    <row r="18" spans="1:16" s="12" customFormat="1" ht="15" customHeight="1">
      <c r="A18" s="12" t="s">
        <v>38</v>
      </c>
      <c r="B18" s="13">
        <v>81975</v>
      </c>
      <c r="C18" s="13">
        <v>85180</v>
      </c>
      <c r="D18" s="13">
        <v>88236</v>
      </c>
      <c r="E18" s="13">
        <v>92245</v>
      </c>
      <c r="F18" s="13">
        <v>95924</v>
      </c>
      <c r="G18" s="13">
        <v>95239</v>
      </c>
      <c r="H18" s="13">
        <v>96392</v>
      </c>
      <c r="I18" s="13">
        <v>100806</v>
      </c>
      <c r="J18" s="29">
        <v>113451</v>
      </c>
      <c r="K18" s="28">
        <v>123827</v>
      </c>
      <c r="L18" s="13">
        <v>122672</v>
      </c>
      <c r="M18" s="13">
        <v>111245</v>
      </c>
    </row>
    <row r="19" spans="1:16" s="12" customFormat="1" ht="15" customHeight="1">
      <c r="A19" s="12" t="s">
        <v>46</v>
      </c>
      <c r="B19" s="15">
        <f>B18/B17</f>
        <v>0.99896417255666581</v>
      </c>
      <c r="C19" s="15">
        <f t="shared" ref="C19:M19" si="0">C18/C17</f>
        <v>0.99858149376912342</v>
      </c>
      <c r="D19" s="15">
        <f t="shared" si="0"/>
        <v>0.99919598672811893</v>
      </c>
      <c r="E19" s="15">
        <f t="shared" si="0"/>
        <v>0.96153645697607759</v>
      </c>
      <c r="F19" s="15">
        <f t="shared" si="0"/>
        <v>0.94930082041030417</v>
      </c>
      <c r="G19" s="15">
        <f t="shared" si="0"/>
        <v>0.93186109996771127</v>
      </c>
      <c r="H19" s="15">
        <f t="shared" si="0"/>
        <v>0.91116362605161172</v>
      </c>
      <c r="I19" s="15">
        <f t="shared" si="0"/>
        <v>0.8817108370506429</v>
      </c>
      <c r="J19" s="15">
        <f t="shared" si="0"/>
        <v>0.8717678789601887</v>
      </c>
      <c r="K19" s="15">
        <f t="shared" si="0"/>
        <v>0.85456277044326812</v>
      </c>
      <c r="L19" s="15">
        <f t="shared" si="0"/>
        <v>0.84285164623756392</v>
      </c>
      <c r="M19" s="15">
        <f t="shared" si="0"/>
        <v>0.81455203116304953</v>
      </c>
    </row>
    <row r="20" spans="1:16" s="12" customFormat="1" ht="15" customHeight="1">
      <c r="A20" s="12" t="s">
        <v>37</v>
      </c>
      <c r="B20" s="23">
        <v>45.89</v>
      </c>
      <c r="C20" s="23">
        <v>47.82</v>
      </c>
      <c r="D20" s="23">
        <v>50.23</v>
      </c>
      <c r="E20" s="23">
        <v>53.13</v>
      </c>
      <c r="F20" s="23">
        <v>56.09</v>
      </c>
      <c r="G20" s="23">
        <v>57.3</v>
      </c>
      <c r="H20" s="23">
        <v>58.5</v>
      </c>
      <c r="I20" s="23">
        <v>59.6</v>
      </c>
      <c r="J20" s="31">
        <v>63.3</v>
      </c>
      <c r="K20" s="32">
        <v>65.900000000000006</v>
      </c>
      <c r="L20" s="23">
        <v>65.099999999999994</v>
      </c>
      <c r="M20" s="23">
        <v>61.1</v>
      </c>
      <c r="N20" s="33"/>
    </row>
    <row r="21" spans="1:16" s="12" customFormat="1" ht="15" hidden="1" customHeight="1">
      <c r="A21" s="12" t="s">
        <v>45</v>
      </c>
      <c r="B21" s="13">
        <v>55.8</v>
      </c>
      <c r="C21" s="13">
        <v>58.353000000000002</v>
      </c>
      <c r="D21" s="13">
        <v>59.658000000000001</v>
      </c>
      <c r="E21" s="13">
        <v>73.453000000000003</v>
      </c>
      <c r="F21" s="13">
        <v>84.087000000000003</v>
      </c>
      <c r="G21" s="13">
        <v>82.572999999999993</v>
      </c>
      <c r="H21" s="13">
        <v>94.103999999999999</v>
      </c>
      <c r="I21" s="13">
        <v>114.72499999999999</v>
      </c>
      <c r="J21" s="29">
        <v>132</v>
      </c>
      <c r="K21" s="28">
        <v>149</v>
      </c>
      <c r="L21" s="13">
        <v>121</v>
      </c>
      <c r="M21" s="13">
        <v>123</v>
      </c>
    </row>
    <row r="22" spans="1:16" s="12" customFormat="1" ht="15" customHeight="1">
      <c r="B22" s="13"/>
      <c r="C22" s="13"/>
      <c r="D22" s="13"/>
      <c r="E22" s="13"/>
      <c r="F22" s="13"/>
      <c r="G22" s="13"/>
      <c r="H22" s="13"/>
      <c r="I22" s="13"/>
      <c r="J22" s="29"/>
      <c r="K22" s="28"/>
      <c r="L22" s="13"/>
      <c r="M22" s="13"/>
    </row>
    <row r="23" spans="1:16" s="12" customFormat="1" ht="15" customHeight="1">
      <c r="A23" s="12" t="s">
        <v>27</v>
      </c>
      <c r="B23" s="24">
        <v>0.22159999999999999</v>
      </c>
      <c r="C23" s="24">
        <v>0.2407</v>
      </c>
      <c r="D23" s="24">
        <v>0.23430000000000001</v>
      </c>
      <c r="E23" s="24">
        <v>0.22339999999999999</v>
      </c>
      <c r="F23" s="24">
        <v>0.223</v>
      </c>
      <c r="G23" s="24">
        <v>0.218</v>
      </c>
      <c r="H23" s="24">
        <v>0.23799999999999999</v>
      </c>
      <c r="I23" s="24">
        <v>0.24199999999999999</v>
      </c>
      <c r="J23" s="34">
        <v>0.246</v>
      </c>
      <c r="K23" s="35">
        <v>0.245</v>
      </c>
      <c r="L23" s="24">
        <v>0.246</v>
      </c>
      <c r="M23" s="24">
        <v>0.252</v>
      </c>
      <c r="N23" s="36"/>
    </row>
    <row r="24" spans="1:16" s="12" customFormat="1" ht="15" customHeight="1">
      <c r="A24" s="12" t="s">
        <v>23</v>
      </c>
      <c r="B24" s="24">
        <v>0.1198</v>
      </c>
      <c r="C24" s="24">
        <v>0.14000000000000001</v>
      </c>
      <c r="D24" s="24">
        <v>0.1338</v>
      </c>
      <c r="E24" s="24">
        <v>0.1249</v>
      </c>
      <c r="F24" s="24">
        <v>0.126</v>
      </c>
      <c r="G24" s="24">
        <v>0.12</v>
      </c>
      <c r="H24" s="24">
        <v>0.14499999999999999</v>
      </c>
      <c r="I24" s="24">
        <v>0.155</v>
      </c>
      <c r="J24" s="34">
        <v>0.159</v>
      </c>
      <c r="K24" s="35">
        <v>0.158</v>
      </c>
      <c r="L24" s="24">
        <v>0.159</v>
      </c>
      <c r="M24" s="24">
        <v>0.17100000000000001</v>
      </c>
    </row>
    <row r="25" spans="1:16" s="12" customFormat="1" ht="15" customHeight="1">
      <c r="B25" s="25"/>
      <c r="C25" s="25"/>
      <c r="D25" s="25"/>
      <c r="E25" s="25"/>
      <c r="F25" s="25"/>
      <c r="G25" s="25"/>
      <c r="H25" s="25"/>
      <c r="I25" s="25"/>
      <c r="J25" s="37"/>
      <c r="K25" s="38"/>
      <c r="L25" s="25"/>
      <c r="M25" s="25"/>
    </row>
    <row r="26" spans="1:16" s="12" customFormat="1" ht="15" customHeight="1">
      <c r="A26" s="12" t="s">
        <v>28</v>
      </c>
      <c r="B26" s="24">
        <v>0.126</v>
      </c>
      <c r="C26" s="24">
        <v>0.1239</v>
      </c>
      <c r="D26" s="24">
        <v>0.122</v>
      </c>
      <c r="E26" s="24">
        <v>0.1196</v>
      </c>
      <c r="F26" s="24">
        <v>0.11600000000000001</v>
      </c>
      <c r="G26" s="24">
        <v>0.111</v>
      </c>
      <c r="H26" s="24">
        <v>0.106</v>
      </c>
      <c r="I26" s="24">
        <v>0.105</v>
      </c>
      <c r="J26" s="34">
        <v>0.104</v>
      </c>
      <c r="K26" s="35">
        <v>0.10100000000000001</v>
      </c>
      <c r="L26" s="24">
        <v>9.9000000000000005E-2</v>
      </c>
      <c r="M26" s="24">
        <v>9.7000000000000003E-2</v>
      </c>
      <c r="N26" s="36"/>
    </row>
    <row r="27" spans="1:16" s="12" customFormat="1" ht="15" customHeight="1">
      <c r="A27" s="12" t="s">
        <v>29</v>
      </c>
      <c r="B27" s="24">
        <v>8.4500000000000006E-2</v>
      </c>
      <c r="C27" s="24">
        <v>7.8799999999999995E-2</v>
      </c>
      <c r="D27" s="24">
        <v>7.6899999999999996E-2</v>
      </c>
      <c r="E27" s="24">
        <v>7.6399999999999996E-2</v>
      </c>
      <c r="F27" s="24">
        <v>8.4000000000000005E-2</v>
      </c>
      <c r="G27" s="24">
        <v>8.2000000000000003E-2</v>
      </c>
      <c r="H27" s="24">
        <v>8.4000000000000005E-2</v>
      </c>
      <c r="I27" s="24">
        <v>7.6999999999999999E-2</v>
      </c>
      <c r="J27" s="34">
        <v>7.2999999999999995E-2</v>
      </c>
      <c r="K27" s="35">
        <v>6.9000000000000006E-2</v>
      </c>
      <c r="L27" s="24">
        <v>6.4000000000000001E-2</v>
      </c>
      <c r="M27" s="24">
        <v>7.4999999999999997E-2</v>
      </c>
      <c r="N27" s="24"/>
      <c r="O27" s="24"/>
      <c r="P27" s="24"/>
    </row>
    <row r="28" spans="1:16" s="12" customFormat="1" ht="15" customHeight="1">
      <c r="B28" s="25"/>
      <c r="C28" s="25"/>
      <c r="D28" s="25"/>
      <c r="E28" s="25"/>
      <c r="F28" s="25"/>
      <c r="G28" s="25"/>
      <c r="H28" s="25"/>
      <c r="I28" s="25"/>
      <c r="J28" s="37"/>
      <c r="K28" s="38"/>
      <c r="L28" s="25"/>
      <c r="M28" s="25"/>
    </row>
    <row r="29" spans="1:16" s="12" customFormat="1" ht="15" customHeight="1">
      <c r="A29" s="12" t="s">
        <v>24</v>
      </c>
      <c r="B29" s="24">
        <v>0.27500000000000002</v>
      </c>
      <c r="C29" s="24">
        <v>0.27610000000000001</v>
      </c>
      <c r="D29" s="24">
        <v>0.27100000000000002</v>
      </c>
      <c r="E29" s="24">
        <v>0.25640000000000002</v>
      </c>
      <c r="F29" s="24">
        <v>0.25</v>
      </c>
      <c r="G29" s="24">
        <v>0.253</v>
      </c>
      <c r="H29" s="24">
        <v>0.254</v>
      </c>
      <c r="I29" s="24">
        <v>0.24</v>
      </c>
      <c r="J29" s="34">
        <v>0.223</v>
      </c>
      <c r="K29" s="35">
        <v>0.218</v>
      </c>
      <c r="L29" s="24">
        <v>0.22700000000000001</v>
      </c>
      <c r="M29" s="24">
        <v>0.25929999999999997</v>
      </c>
      <c r="N29" s="36"/>
    </row>
    <row r="30" spans="1:16" s="12" customFormat="1" ht="15" hidden="1" customHeight="1">
      <c r="A30" s="12" t="s">
        <v>41</v>
      </c>
      <c r="B30" s="26">
        <v>2.8</v>
      </c>
      <c r="C30" s="26">
        <v>2.9</v>
      </c>
      <c r="D30" s="26">
        <v>2.94</v>
      </c>
      <c r="E30" s="26">
        <v>3.19</v>
      </c>
      <c r="F30" s="26"/>
      <c r="G30" s="26"/>
      <c r="H30" s="26"/>
      <c r="I30" s="26"/>
      <c r="J30" s="39"/>
      <c r="K30" s="40"/>
      <c r="L30" s="26"/>
      <c r="M30" s="26"/>
    </row>
    <row r="31" spans="1:16" s="12" customFormat="1" ht="15" customHeight="1">
      <c r="B31" s="26"/>
      <c r="C31" s="26"/>
      <c r="D31" s="26"/>
      <c r="E31" s="26"/>
      <c r="F31" s="26"/>
      <c r="G31" s="26"/>
      <c r="H31" s="26"/>
      <c r="I31" s="26"/>
      <c r="J31" s="39"/>
      <c r="K31" s="40"/>
      <c r="L31" s="26"/>
      <c r="M31" s="26"/>
    </row>
    <row r="32" spans="1:16" s="12" customFormat="1" ht="15" customHeight="1">
      <c r="A32" s="12" t="s">
        <v>34</v>
      </c>
      <c r="B32" s="13">
        <v>440</v>
      </c>
      <c r="C32" s="13">
        <v>764.4</v>
      </c>
      <c r="D32" s="13">
        <v>806.4</v>
      </c>
      <c r="E32" s="13">
        <v>700</v>
      </c>
      <c r="F32" s="13">
        <v>593</v>
      </c>
      <c r="G32" s="13">
        <v>630</v>
      </c>
      <c r="H32" s="13">
        <v>1003</v>
      </c>
      <c r="I32" s="13">
        <v>1308</v>
      </c>
      <c r="J32" s="29">
        <v>1603</v>
      </c>
      <c r="K32" s="28">
        <v>1924</v>
      </c>
      <c r="L32" s="13">
        <v>2025</v>
      </c>
      <c r="M32" s="13">
        <v>2072</v>
      </c>
    </row>
    <row r="33" spans="1:14" s="12" customFormat="1" ht="15" hidden="1" customHeight="1">
      <c r="A33" s="12" t="s">
        <v>35</v>
      </c>
      <c r="B33" s="13">
        <v>25358</v>
      </c>
      <c r="C33" s="13">
        <v>25679</v>
      </c>
      <c r="D33" s="13">
        <v>26031</v>
      </c>
      <c r="E33" s="13">
        <v>26328</v>
      </c>
      <c r="F33" s="13"/>
      <c r="G33" s="13"/>
      <c r="H33" s="13"/>
      <c r="I33" s="13"/>
      <c r="J33" s="29">
        <v>29182</v>
      </c>
      <c r="K33" s="28">
        <v>30602</v>
      </c>
      <c r="L33" s="13">
        <v>32106</v>
      </c>
      <c r="M33" s="13">
        <v>33618</v>
      </c>
    </row>
    <row r="34" spans="1:14" s="12" customFormat="1" ht="15" customHeight="1">
      <c r="A34" s="12" t="s">
        <v>25</v>
      </c>
      <c r="B34" s="24">
        <v>1.7000000000000001E-2</v>
      </c>
      <c r="C34" s="24">
        <v>0.02</v>
      </c>
      <c r="D34" s="24">
        <v>0.01</v>
      </c>
      <c r="E34" s="24">
        <v>1.2E-2</v>
      </c>
      <c r="F34" s="24">
        <v>1.2E-2</v>
      </c>
      <c r="G34" s="24">
        <v>0.01</v>
      </c>
      <c r="H34" s="24">
        <v>1.0999999999999999E-2</v>
      </c>
      <c r="I34" s="24">
        <v>0.01</v>
      </c>
      <c r="J34" s="34">
        <v>8.0000000000000002E-3</v>
      </c>
      <c r="K34" s="35">
        <v>8.9999999999999993E-3</v>
      </c>
      <c r="L34" s="24">
        <v>2.3E-2</v>
      </c>
      <c r="M34" s="24">
        <v>0.02</v>
      </c>
    </row>
    <row r="35" spans="1:14" s="12" customFormat="1" ht="15" customHeight="1">
      <c r="A35" s="12" t="s">
        <v>26</v>
      </c>
      <c r="B35" s="24">
        <v>1.4E-2</v>
      </c>
      <c r="C35" s="24">
        <v>1.7000000000000001E-2</v>
      </c>
      <c r="D35" s="24">
        <v>8.0000000000000002E-3</v>
      </c>
      <c r="E35" s="24">
        <v>0.01</v>
      </c>
      <c r="F35" s="24">
        <v>0.01</v>
      </c>
      <c r="G35" s="24">
        <v>8.0000000000000002E-3</v>
      </c>
      <c r="H35" s="24">
        <v>8.9999999999999993E-3</v>
      </c>
      <c r="I35" s="24">
        <v>7.0000000000000001E-3</v>
      </c>
      <c r="J35" s="34">
        <v>6.0000000000000001E-3</v>
      </c>
      <c r="K35" s="35">
        <v>7.0000000000000001E-3</v>
      </c>
      <c r="L35" s="24">
        <v>0.02</v>
      </c>
      <c r="M35" s="24">
        <v>1.7000000000000001E-2</v>
      </c>
    </row>
    <row r="36" spans="1:14" s="12" customFormat="1" ht="15" customHeight="1">
      <c r="A36" s="12" t="s">
        <v>30</v>
      </c>
      <c r="B36" s="14">
        <v>2.09</v>
      </c>
      <c r="C36" s="14">
        <v>3.63</v>
      </c>
      <c r="D36" s="14">
        <v>3.83</v>
      </c>
      <c r="E36" s="14">
        <v>3.22</v>
      </c>
      <c r="F36" s="14">
        <v>2.82</v>
      </c>
      <c r="G36" s="14">
        <v>3</v>
      </c>
      <c r="H36" s="14">
        <v>4.7699999999999996</v>
      </c>
      <c r="I36" s="14">
        <v>6.22</v>
      </c>
      <c r="J36" s="41">
        <v>7.6</v>
      </c>
      <c r="K36" s="42">
        <v>9.14</v>
      </c>
      <c r="L36" s="14">
        <v>9.6300000000000008</v>
      </c>
      <c r="M36" s="14">
        <v>9.5299999999999994</v>
      </c>
    </row>
    <row r="37" spans="1:14" s="12" customFormat="1" ht="15" customHeight="1">
      <c r="A37" s="12" t="s">
        <v>31</v>
      </c>
      <c r="B37" s="23">
        <v>30.14</v>
      </c>
      <c r="C37" s="23">
        <v>30.53</v>
      </c>
      <c r="D37" s="23">
        <v>30.95</v>
      </c>
      <c r="E37" s="23">
        <v>31.3</v>
      </c>
      <c r="F37" s="23">
        <v>31.46</v>
      </c>
      <c r="G37" s="23">
        <v>31.7</v>
      </c>
      <c r="H37" s="23">
        <v>32.31</v>
      </c>
      <c r="I37" s="23">
        <v>32.799999999999997</v>
      </c>
      <c r="J37" s="31">
        <v>34.700000000000003</v>
      </c>
      <c r="K37" s="32">
        <v>36.36</v>
      </c>
      <c r="L37" s="23">
        <v>38.15</v>
      </c>
      <c r="M37" s="23">
        <v>39.93</v>
      </c>
    </row>
    <row r="38" spans="1:14" s="12" customFormat="1" ht="15" customHeight="1">
      <c r="A38" s="12" t="s">
        <v>39</v>
      </c>
      <c r="B38" s="24">
        <v>1.83E-2</v>
      </c>
      <c r="C38" s="24">
        <v>3.1E-2</v>
      </c>
      <c r="D38" s="24">
        <v>3.1399999999999997E-2</v>
      </c>
      <c r="E38" s="24">
        <v>2.4E-2</v>
      </c>
      <c r="F38" s="24">
        <v>0.02</v>
      </c>
      <c r="G38" s="24">
        <v>2.1000000000000001E-2</v>
      </c>
      <c r="H38" s="24">
        <v>3.4000000000000002E-2</v>
      </c>
      <c r="I38" s="24">
        <v>4.2000000000000003E-2</v>
      </c>
      <c r="J38" s="34">
        <v>4.7E-2</v>
      </c>
      <c r="K38" s="35">
        <v>5.0999999999999997E-2</v>
      </c>
      <c r="L38" s="24">
        <v>5.0700000000000002E-2</v>
      </c>
      <c r="M38" s="24">
        <v>5.0999999999999997E-2</v>
      </c>
      <c r="N38" s="36"/>
    </row>
    <row r="39" spans="1:14" s="12" customFormat="1" ht="15" customHeight="1">
      <c r="A39" s="12" t="s">
        <v>40</v>
      </c>
      <c r="B39" s="24">
        <v>7.0099999999999996E-2</v>
      </c>
      <c r="C39" s="24">
        <v>0.1203</v>
      </c>
      <c r="D39" s="24">
        <v>0.12529999999999999</v>
      </c>
      <c r="E39" s="24">
        <v>0.10630000000000001</v>
      </c>
      <c r="F39" s="24">
        <v>0.09</v>
      </c>
      <c r="G39" s="24">
        <v>9.5000000000000001E-2</v>
      </c>
      <c r="H39" s="24">
        <v>0.14799999999999999</v>
      </c>
      <c r="I39" s="24">
        <v>0.19</v>
      </c>
      <c r="J39" s="34">
        <v>0.22</v>
      </c>
      <c r="K39" s="35">
        <v>0.23499999999999999</v>
      </c>
      <c r="L39" s="24">
        <v>0.23699999999999999</v>
      </c>
      <c r="M39" s="24">
        <v>0.24399999999999999</v>
      </c>
      <c r="N39" s="36"/>
    </row>
    <row r="40" spans="1:14" s="12" customFormat="1" ht="15" customHeight="1">
      <c r="J40" s="43"/>
      <c r="K40" s="21"/>
    </row>
    <row r="41" spans="1:14" s="12" customFormat="1" ht="15" hidden="1" customHeight="1">
      <c r="A41" s="12" t="s">
        <v>32</v>
      </c>
      <c r="B41" s="13">
        <v>16047</v>
      </c>
      <c r="C41" s="13">
        <v>14902</v>
      </c>
      <c r="D41" s="13">
        <v>14889</v>
      </c>
      <c r="E41" s="13">
        <v>15863</v>
      </c>
      <c r="F41" s="13"/>
      <c r="G41" s="13"/>
      <c r="H41" s="13"/>
      <c r="I41" s="13"/>
      <c r="J41" s="29"/>
      <c r="K41" s="28"/>
      <c r="L41" s="13"/>
      <c r="M41" s="13">
        <v>22112</v>
      </c>
    </row>
    <row r="42" spans="1:14" s="12" customFormat="1" ht="15" customHeight="1">
      <c r="A42" s="12" t="s">
        <v>33</v>
      </c>
      <c r="B42" s="13">
        <v>3293</v>
      </c>
      <c r="C42" s="13">
        <v>3293</v>
      </c>
      <c r="D42" s="13">
        <v>3293</v>
      </c>
      <c r="E42" s="13">
        <v>3293</v>
      </c>
      <c r="F42" s="13">
        <v>3293</v>
      </c>
      <c r="G42" s="13">
        <v>3293</v>
      </c>
      <c r="H42" s="13">
        <v>3293</v>
      </c>
      <c r="I42" s="13">
        <v>3293</v>
      </c>
      <c r="J42" s="29">
        <v>3293</v>
      </c>
      <c r="K42" s="28">
        <v>3293</v>
      </c>
      <c r="L42" s="13">
        <v>3293</v>
      </c>
      <c r="M42" s="13">
        <v>3293</v>
      </c>
    </row>
    <row r="43" spans="1:14" s="12" customFormat="1" ht="15" customHeight="1">
      <c r="A43" s="12" t="s">
        <v>36</v>
      </c>
      <c r="B43" s="14">
        <v>1.54</v>
      </c>
      <c r="C43" s="14">
        <v>1.61</v>
      </c>
      <c r="D43" s="14">
        <v>1.68</v>
      </c>
      <c r="E43" s="14">
        <v>1.75</v>
      </c>
      <c r="F43" s="14">
        <v>1.81</v>
      </c>
      <c r="G43" s="14">
        <v>1.85</v>
      </c>
      <c r="H43" s="14">
        <v>1.87</v>
      </c>
      <c r="I43" s="14">
        <v>1.8</v>
      </c>
      <c r="J43" s="41">
        <v>2.06</v>
      </c>
      <c r="K43" s="42">
        <v>2.1800000000000002</v>
      </c>
      <c r="L43" s="14">
        <v>2.2999999999999998</v>
      </c>
      <c r="M43" s="14">
        <v>2.1</v>
      </c>
    </row>
    <row r="44" spans="1:14" s="12" customFormat="1" ht="15" customHeight="1">
      <c r="A44" s="12" t="s">
        <v>43</v>
      </c>
      <c r="B44" s="13">
        <v>30938</v>
      </c>
      <c r="C44" s="13">
        <v>30450</v>
      </c>
      <c r="D44" s="13">
        <v>29894</v>
      </c>
      <c r="E44" s="13">
        <v>30446</v>
      </c>
      <c r="F44" s="13">
        <v>31040</v>
      </c>
      <c r="G44" s="13">
        <v>30763</v>
      </c>
      <c r="H44" s="13">
        <v>31129</v>
      </c>
      <c r="I44" s="13">
        <v>32463</v>
      </c>
      <c r="J44" s="29">
        <v>34439</v>
      </c>
      <c r="K44" s="28">
        <v>35608</v>
      </c>
      <c r="L44" s="13">
        <v>34600</v>
      </c>
      <c r="M44" s="13">
        <v>33600</v>
      </c>
    </row>
    <row r="45" spans="1:14" s="12" customFormat="1" ht="15" customHeight="1">
      <c r="A45" s="12" t="s">
        <v>44</v>
      </c>
      <c r="B45" s="23">
        <v>24.9</v>
      </c>
      <c r="C45" s="44">
        <v>25.8</v>
      </c>
      <c r="D45" s="44">
        <v>26.8</v>
      </c>
      <c r="E45" s="44">
        <v>28.1</v>
      </c>
      <c r="F45" s="44">
        <v>29.4</v>
      </c>
      <c r="G45" s="14">
        <v>29.2</v>
      </c>
      <c r="H45" s="14">
        <v>30</v>
      </c>
      <c r="I45" s="14">
        <v>31.3</v>
      </c>
      <c r="J45" s="45">
        <v>35.4</v>
      </c>
      <c r="K45" s="46">
        <v>37.6</v>
      </c>
      <c r="L45" s="44">
        <v>37.299999999999997</v>
      </c>
      <c r="M45" s="44">
        <v>33.799999999999997</v>
      </c>
    </row>
    <row r="46" spans="1:14" s="12" customFormat="1" ht="15" customHeight="1">
      <c r="B46" s="13"/>
      <c r="C46" s="13"/>
      <c r="D46" s="13"/>
      <c r="E46" s="13"/>
      <c r="F46" s="13"/>
      <c r="G46" s="13"/>
      <c r="H46" s="13"/>
      <c r="I46" s="13"/>
      <c r="J46" s="29"/>
      <c r="K46" s="28"/>
      <c r="L46" s="13"/>
      <c r="M46" s="13"/>
    </row>
    <row r="47" spans="1:14" s="12" customFormat="1" ht="15" customHeight="1">
      <c r="B47" s="13"/>
      <c r="C47" s="13"/>
      <c r="D47" s="13"/>
      <c r="E47" s="13"/>
      <c r="F47" s="13"/>
      <c r="G47" s="13"/>
      <c r="H47" s="13"/>
      <c r="I47" s="13"/>
      <c r="J47" s="29"/>
      <c r="K47" s="28"/>
      <c r="L47" s="13"/>
      <c r="M47" s="13"/>
    </row>
    <row r="48" spans="1:14" s="12" customFormat="1" ht="15" customHeight="1">
      <c r="A48" s="12" t="s">
        <v>56</v>
      </c>
      <c r="B48" s="13"/>
      <c r="C48" s="13"/>
      <c r="D48" s="13"/>
      <c r="E48" s="13"/>
      <c r="F48" s="13"/>
      <c r="G48" s="13"/>
      <c r="H48" s="13"/>
      <c r="I48" s="13"/>
      <c r="J48" s="29"/>
      <c r="K48" s="28"/>
      <c r="L48" s="13"/>
      <c r="M48" s="13"/>
    </row>
    <row r="49" spans="1:13" s="12" customFormat="1" ht="15" customHeight="1">
      <c r="A49" s="6"/>
      <c r="B49" s="6" t="s">
        <v>11</v>
      </c>
      <c r="C49" s="6" t="s">
        <v>12</v>
      </c>
      <c r="D49" s="6" t="s">
        <v>13</v>
      </c>
      <c r="E49" s="6" t="s">
        <v>14</v>
      </c>
      <c r="F49" s="6" t="s">
        <v>15</v>
      </c>
      <c r="G49" s="6" t="s">
        <v>16</v>
      </c>
      <c r="H49" s="6" t="s">
        <v>17</v>
      </c>
      <c r="I49" s="6" t="s">
        <v>18</v>
      </c>
      <c r="J49" s="6" t="s">
        <v>19</v>
      </c>
      <c r="K49" s="6" t="s">
        <v>20</v>
      </c>
      <c r="L49" s="6" t="s">
        <v>21</v>
      </c>
      <c r="M49" s="6" t="s">
        <v>22</v>
      </c>
    </row>
    <row r="50" spans="1:13" s="12" customFormat="1" ht="1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s="12" customFormat="1" ht="15" customHeight="1">
      <c r="A51" s="12" t="s">
        <v>42</v>
      </c>
      <c r="B51" s="13">
        <v>214636</v>
      </c>
      <c r="C51" s="13">
        <v>218020</v>
      </c>
      <c r="D51" s="13">
        <v>220882</v>
      </c>
      <c r="E51" s="13">
        <v>234085</v>
      </c>
      <c r="F51" s="13">
        <v>244089</v>
      </c>
      <c r="G51" s="13">
        <v>248734</v>
      </c>
      <c r="H51" s="13">
        <v>249907</v>
      </c>
      <c r="I51" s="13">
        <v>243789</v>
      </c>
      <c r="J51" s="29">
        <v>258606</v>
      </c>
      <c r="K51" s="29">
        <v>274564</v>
      </c>
      <c r="L51" s="13">
        <v>269625</v>
      </c>
      <c r="M51" s="13">
        <f>272785+13714</f>
        <v>286499</v>
      </c>
    </row>
    <row r="52" spans="1:13" s="12" customFormat="1" ht="15" customHeight="1">
      <c r="A52" s="66" t="s">
        <v>72</v>
      </c>
      <c r="B52" s="65"/>
      <c r="C52" s="65"/>
      <c r="D52" s="65"/>
      <c r="E52" s="65"/>
      <c r="F52" s="65"/>
      <c r="G52" s="65"/>
      <c r="H52" s="65"/>
      <c r="I52" s="67"/>
      <c r="J52" s="65"/>
      <c r="K52" s="65"/>
      <c r="L52" s="65"/>
      <c r="M52" s="67">
        <v>3638</v>
      </c>
    </row>
    <row r="53" spans="1:13" s="12" customFormat="1" ht="15" customHeight="1">
      <c r="A53" s="66" t="s">
        <v>73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7">
        <v>4408</v>
      </c>
    </row>
    <row r="54" spans="1:13" s="12" customFormat="1" ht="15" customHeight="1">
      <c r="A54" s="66" t="s">
        <v>74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7">
        <v>5668</v>
      </c>
    </row>
    <row r="55" spans="1:13" ht="15" customHeight="1">
      <c r="A55" s="12" t="s">
        <v>38</v>
      </c>
      <c r="B55" s="13">
        <v>213054</v>
      </c>
      <c r="C55" s="13">
        <v>216971</v>
      </c>
      <c r="D55" s="13">
        <v>220117</v>
      </c>
      <c r="E55" s="13">
        <v>233499</v>
      </c>
      <c r="F55" s="13">
        <v>243605</v>
      </c>
      <c r="G55" s="13">
        <v>248250</v>
      </c>
      <c r="H55" s="13">
        <v>249409</v>
      </c>
      <c r="I55" s="13">
        <v>243355</v>
      </c>
      <c r="J55" s="29">
        <v>258226</v>
      </c>
      <c r="K55" s="29">
        <v>273980</v>
      </c>
      <c r="L55" s="13">
        <v>269025</v>
      </c>
      <c r="M55" s="13">
        <v>272199</v>
      </c>
    </row>
    <row r="56" spans="1:13" ht="15" customHeight="1">
      <c r="A56" s="12" t="s">
        <v>46</v>
      </c>
      <c r="B56" s="15">
        <f>B55/B51</f>
        <v>0.99262938183715688</v>
      </c>
      <c r="C56" s="15">
        <f>C55/C51</f>
        <v>0.99518851481515458</v>
      </c>
      <c r="D56" s="15">
        <f>D55/D51</f>
        <v>0.99653661230883461</v>
      </c>
      <c r="E56" s="15">
        <f>E55/E51</f>
        <v>0.99749663583740944</v>
      </c>
      <c r="F56" s="15">
        <f>F55/F51</f>
        <v>0.99801711670743054</v>
      </c>
      <c r="G56" s="15">
        <f>G55/G51</f>
        <v>0.99805414619633825</v>
      </c>
      <c r="H56" s="15">
        <f>H55/H51</f>
        <v>0.99800725870023643</v>
      </c>
      <c r="I56" s="15">
        <f>I55/I51</f>
        <v>0.99821977201596468</v>
      </c>
      <c r="J56" s="15">
        <f>J55/J51</f>
        <v>0.99853058320379262</v>
      </c>
      <c r="K56" s="49">
        <f>K55/K51</f>
        <v>0.9978729913608485</v>
      </c>
      <c r="L56" s="15">
        <f>L55/L51</f>
        <v>0.99777468706536854</v>
      </c>
      <c r="M56" s="15">
        <f>M55/M51</f>
        <v>0.95008708581879864</v>
      </c>
    </row>
    <row r="57" spans="1:13" ht="15" customHeight="1">
      <c r="A57" s="12" t="s">
        <v>37</v>
      </c>
      <c r="B57" s="23">
        <v>116</v>
      </c>
      <c r="C57" s="23">
        <v>120</v>
      </c>
      <c r="D57" s="23">
        <v>123</v>
      </c>
      <c r="E57" s="23">
        <v>131</v>
      </c>
      <c r="F57" s="23">
        <v>138</v>
      </c>
      <c r="G57" s="23">
        <v>144</v>
      </c>
      <c r="H57" s="23">
        <v>145</v>
      </c>
      <c r="I57" s="23">
        <v>142</v>
      </c>
      <c r="J57" s="31">
        <v>146</v>
      </c>
      <c r="K57" s="31">
        <v>150</v>
      </c>
      <c r="L57" s="23">
        <v>147</v>
      </c>
      <c r="M57" s="23">
        <v>149</v>
      </c>
    </row>
    <row r="58" spans="1:13" ht="15" customHeight="1">
      <c r="A58" s="12"/>
      <c r="B58" s="13"/>
      <c r="C58" s="13"/>
      <c r="D58" s="13"/>
      <c r="E58" s="13"/>
      <c r="F58" s="13"/>
      <c r="G58" s="13"/>
      <c r="H58" s="13"/>
      <c r="I58" s="13"/>
      <c r="J58" s="29"/>
      <c r="K58" s="29"/>
      <c r="L58" s="13"/>
      <c r="M58" s="13"/>
    </row>
    <row r="59" spans="1:13" ht="15" customHeight="1">
      <c r="A59" s="12" t="s">
        <v>27</v>
      </c>
      <c r="B59" s="24"/>
      <c r="C59" s="24"/>
      <c r="D59" s="24"/>
      <c r="E59" s="24"/>
      <c r="F59" s="24"/>
      <c r="G59" s="24"/>
      <c r="H59" s="24"/>
      <c r="I59" s="24"/>
      <c r="J59" s="34"/>
      <c r="K59" s="34"/>
      <c r="L59" s="24"/>
      <c r="M59" s="24"/>
    </row>
    <row r="60" spans="1:13" ht="15" customHeight="1">
      <c r="A60" s="12" t="s">
        <v>23</v>
      </c>
      <c r="B60" s="24"/>
      <c r="C60" s="24"/>
      <c r="D60" s="24"/>
      <c r="E60" s="24"/>
      <c r="F60" s="24"/>
      <c r="G60" s="24"/>
      <c r="H60" s="24"/>
      <c r="I60" s="24"/>
      <c r="J60" s="34">
        <v>0.1143</v>
      </c>
      <c r="K60" s="34">
        <v>0.1138</v>
      </c>
      <c r="L60" s="24">
        <v>0.1076</v>
      </c>
      <c r="M60" s="24">
        <v>0.1701</v>
      </c>
    </row>
    <row r="61" spans="1:13" ht="15" customHeight="1">
      <c r="A61" s="12"/>
      <c r="B61" s="25"/>
      <c r="C61" s="25"/>
      <c r="D61" s="25"/>
      <c r="E61" s="25"/>
      <c r="F61" s="25"/>
      <c r="G61" s="25"/>
      <c r="H61" s="25"/>
      <c r="I61" s="25"/>
      <c r="J61" s="37"/>
      <c r="K61" s="37"/>
      <c r="L61" s="25"/>
      <c r="M61" s="25"/>
    </row>
    <row r="62" spans="1:13" ht="15" customHeight="1">
      <c r="A62" s="12" t="s">
        <v>28</v>
      </c>
      <c r="B62" s="24"/>
      <c r="C62" s="24"/>
      <c r="D62" s="24"/>
      <c r="E62" s="24"/>
      <c r="F62" s="24"/>
      <c r="G62" s="24"/>
      <c r="H62" s="24"/>
      <c r="I62" s="24"/>
      <c r="J62" s="34"/>
      <c r="K62" s="34"/>
      <c r="L62" s="24"/>
      <c r="M62" s="24"/>
    </row>
    <row r="63" spans="1:13" ht="15" customHeight="1">
      <c r="A63" s="12" t="s">
        <v>29</v>
      </c>
      <c r="B63" s="24">
        <v>4.87E-2</v>
      </c>
      <c r="C63" s="24">
        <v>5.0299999999999997E-2</v>
      </c>
      <c r="D63" s="24">
        <v>5.0900000000000001E-2</v>
      </c>
      <c r="E63" s="24">
        <v>5.11E-2</v>
      </c>
      <c r="F63" s="24">
        <v>4.6600000000000003E-2</v>
      </c>
      <c r="G63" s="24">
        <v>4.7500000000000001E-2</v>
      </c>
      <c r="H63" s="24">
        <v>4.4200000000000003E-2</v>
      </c>
      <c r="I63" s="24">
        <v>6.4500000000000002E-2</v>
      </c>
      <c r="J63" s="34">
        <v>4.9200000000000001E-2</v>
      </c>
      <c r="K63" s="34">
        <v>4.8000000000000001E-2</v>
      </c>
      <c r="L63" s="24">
        <v>4.2999999999999997E-2</v>
      </c>
      <c r="M63" s="24">
        <v>8.3400000000000002E-2</v>
      </c>
    </row>
    <row r="64" spans="1:13" ht="15" customHeight="1">
      <c r="A64" s="12"/>
      <c r="B64" s="25"/>
      <c r="C64" s="25"/>
      <c r="D64" s="25"/>
      <c r="E64" s="25"/>
      <c r="F64" s="25"/>
      <c r="G64" s="25"/>
      <c r="H64" s="25"/>
      <c r="I64" s="25"/>
      <c r="J64" s="37"/>
      <c r="K64" s="37"/>
      <c r="L64" s="25"/>
      <c r="M64" s="25"/>
    </row>
    <row r="65" spans="1:16" ht="15" customHeight="1">
      <c r="A65" s="12" t="s">
        <v>24</v>
      </c>
      <c r="B65" s="24">
        <v>0.26790000000000003</v>
      </c>
      <c r="C65" s="24">
        <v>0.26300000000000001</v>
      </c>
      <c r="D65" s="24">
        <v>0.2626</v>
      </c>
      <c r="E65" s="24">
        <v>0.24779999999999999</v>
      </c>
      <c r="F65" s="24">
        <v>0.24149999999999999</v>
      </c>
      <c r="G65" s="24">
        <v>0.22969999999999999</v>
      </c>
      <c r="H65" s="24">
        <v>0.23369999999999999</v>
      </c>
      <c r="I65" s="24">
        <v>0.24479999999999999</v>
      </c>
      <c r="J65" s="34">
        <v>0.2427</v>
      </c>
      <c r="K65" s="34">
        <v>0.23669999999999999</v>
      </c>
      <c r="L65" s="24">
        <v>0.24660000000000001</v>
      </c>
      <c r="M65" s="24">
        <v>0.24879999999999999</v>
      </c>
    </row>
    <row r="66" spans="1:16" ht="15" customHeight="1">
      <c r="A66" s="12"/>
      <c r="B66" s="26"/>
      <c r="C66" s="26"/>
      <c r="D66" s="26"/>
      <c r="E66" s="26"/>
      <c r="F66" s="26"/>
      <c r="G66" s="26"/>
      <c r="H66" s="26"/>
      <c r="I66" s="26"/>
      <c r="J66" s="39"/>
      <c r="K66" s="39"/>
      <c r="L66" s="26"/>
      <c r="M66" s="26"/>
    </row>
    <row r="67" spans="1:16" ht="15" customHeight="1">
      <c r="A67" s="12" t="s">
        <v>34</v>
      </c>
      <c r="B67" s="13">
        <v>1802</v>
      </c>
      <c r="C67" s="13">
        <v>1707</v>
      </c>
      <c r="D67" s="13">
        <v>1544</v>
      </c>
      <c r="E67" s="13">
        <v>1652</v>
      </c>
      <c r="F67" s="13">
        <v>1832</v>
      </c>
      <c r="G67" s="13">
        <v>1745</v>
      </c>
      <c r="H67" s="13">
        <v>1866</v>
      </c>
      <c r="I67" s="13">
        <v>2652</v>
      </c>
      <c r="J67" s="29">
        <v>2703</v>
      </c>
      <c r="K67" s="29">
        <v>2967</v>
      </c>
      <c r="L67" s="13">
        <v>2911</v>
      </c>
      <c r="M67" s="13">
        <v>3217</v>
      </c>
    </row>
    <row r="68" spans="1:16" ht="15" customHeight="1">
      <c r="A68" s="12" t="s">
        <v>25</v>
      </c>
      <c r="B68" s="24">
        <v>1.8499999999999999E-2</v>
      </c>
      <c r="C68" s="24">
        <v>2.0899999999999998E-2</v>
      </c>
      <c r="D68" s="24">
        <v>1.8599999999999998E-2</v>
      </c>
      <c r="E68" s="24">
        <v>2.1899999999999999E-2</v>
      </c>
      <c r="F68" s="24">
        <v>2.1299999999999999E-2</v>
      </c>
      <c r="G68" s="24">
        <v>2.5499999999999998E-2</v>
      </c>
      <c r="H68" s="24">
        <v>2.53E-2</v>
      </c>
      <c r="I68" s="24">
        <v>2.8799999999999999E-2</v>
      </c>
      <c r="J68" s="34">
        <v>2.1700000000000001E-2</v>
      </c>
      <c r="K68" s="34">
        <v>2.1899999999999999E-2</v>
      </c>
      <c r="L68" s="24">
        <v>2.92E-2</v>
      </c>
      <c r="M68" s="24">
        <v>2.06E-2</v>
      </c>
    </row>
    <row r="69" spans="1:16" ht="15" customHeight="1">
      <c r="A69" s="12" t="s">
        <v>26</v>
      </c>
      <c r="B69" s="24">
        <v>1.5100000000000001E-2</v>
      </c>
      <c r="C69" s="24">
        <v>1.7500000000000002E-2</v>
      </c>
      <c r="D69" s="24">
        <v>1.5299999999999999E-2</v>
      </c>
      <c r="E69" s="24">
        <v>1.8800000000000001E-2</v>
      </c>
      <c r="F69" s="24">
        <v>1.8200000000000001E-2</v>
      </c>
      <c r="G69" s="24">
        <v>2.1999999999999999E-2</v>
      </c>
      <c r="H69" s="24">
        <v>2.1899999999999999E-2</v>
      </c>
      <c r="I69" s="24">
        <v>2.46E-2</v>
      </c>
      <c r="J69" s="34">
        <v>1.78E-2</v>
      </c>
      <c r="K69" s="34">
        <v>1.8200000000000001E-2</v>
      </c>
      <c r="L69" s="24">
        <v>2.5399999999999999E-2</v>
      </c>
      <c r="M69" s="24">
        <v>1.6899999999999998E-2</v>
      </c>
    </row>
    <row r="70" spans="1:16" ht="15" customHeight="1">
      <c r="A70" s="12" t="s">
        <v>30</v>
      </c>
      <c r="B70" s="14">
        <f>4.6*4</f>
        <v>18.399999999999999</v>
      </c>
      <c r="C70" s="14">
        <f>4.25*4</f>
        <v>17</v>
      </c>
      <c r="D70" s="14">
        <f>3.85*4</f>
        <v>15.4</v>
      </c>
      <c r="E70" s="14">
        <f>4.1*4</f>
        <v>16.399999999999999</v>
      </c>
      <c r="F70" s="14">
        <f>4.56*4</f>
        <v>18.239999999999998</v>
      </c>
      <c r="G70" s="14">
        <f>4.34*4</f>
        <v>17.36</v>
      </c>
      <c r="H70" s="14">
        <f>4.65*4</f>
        <v>18.600000000000001</v>
      </c>
      <c r="I70" s="14">
        <f>6.56*4</f>
        <v>26.24</v>
      </c>
      <c r="J70" s="41">
        <f>6.71*4</f>
        <v>26.84</v>
      </c>
      <c r="K70" s="41">
        <f>7.38*4</f>
        <v>29.52</v>
      </c>
      <c r="L70" s="14">
        <f>7.23*4</f>
        <v>28.92</v>
      </c>
      <c r="M70" s="14">
        <v>29.45</v>
      </c>
    </row>
    <row r="71" spans="1:16" ht="15" customHeight="1">
      <c r="A71" s="12" t="s">
        <v>31</v>
      </c>
      <c r="B71" s="23">
        <v>122.29</v>
      </c>
      <c r="C71" s="23">
        <v>122</v>
      </c>
      <c r="D71" s="23">
        <v>126</v>
      </c>
      <c r="E71" s="23">
        <v>127.59</v>
      </c>
      <c r="F71" s="23">
        <v>132.29</v>
      </c>
      <c r="G71" s="23">
        <v>131.94999999999999</v>
      </c>
      <c r="H71" s="23">
        <v>136.69999999999999</v>
      </c>
      <c r="I71" s="23">
        <v>140.72</v>
      </c>
      <c r="J71" s="31">
        <v>147.51</v>
      </c>
      <c r="K71" s="31">
        <v>154.97</v>
      </c>
      <c r="L71" s="23">
        <v>162.15</v>
      </c>
      <c r="M71" s="23">
        <v>162.97999999999999</v>
      </c>
    </row>
    <row r="72" spans="1:16" ht="15" customHeight="1">
      <c r="A72" s="12" t="s">
        <v>39</v>
      </c>
      <c r="B72" s="24">
        <v>3.3300000000000003E-2</v>
      </c>
      <c r="C72" s="24">
        <v>3.1600000000000003E-2</v>
      </c>
      <c r="D72" s="24">
        <v>2.8000000000000001E-2</v>
      </c>
      <c r="E72" s="24">
        <v>2.9000000000000001E-2</v>
      </c>
      <c r="F72" s="24">
        <v>3.0599999999999999E-2</v>
      </c>
      <c r="G72" s="24">
        <v>2.8299999999999999E-2</v>
      </c>
      <c r="H72" s="24">
        <v>2.9899999999999999E-2</v>
      </c>
      <c r="I72" s="24">
        <v>4.2999999999999997E-2</v>
      </c>
      <c r="J72" s="34">
        <v>4.2999999999999997E-2</v>
      </c>
      <c r="K72" s="34">
        <v>4.4499999999999998E-2</v>
      </c>
      <c r="L72" s="24">
        <v>4.2799999999999998E-2</v>
      </c>
      <c r="M72" s="24">
        <v>4.7500000000000001E-2</v>
      </c>
    </row>
    <row r="73" spans="1:16" ht="15" customHeight="1">
      <c r="A73" s="12" t="s">
        <v>40</v>
      </c>
      <c r="B73" s="24">
        <v>0.15790000000000001</v>
      </c>
      <c r="C73" s="24">
        <v>0.1406</v>
      </c>
      <c r="D73" s="24">
        <v>0.12529999999999999</v>
      </c>
      <c r="E73" s="24">
        <v>0.13100000000000001</v>
      </c>
      <c r="F73" s="24">
        <v>0.14149999999999999</v>
      </c>
      <c r="G73" s="24">
        <v>0.1326</v>
      </c>
      <c r="H73" s="24">
        <v>0.13950000000000001</v>
      </c>
      <c r="I73" s="24">
        <v>0.1918</v>
      </c>
      <c r="J73" s="34">
        <v>0.18779999999999999</v>
      </c>
      <c r="K73" s="34">
        <v>0.19650000000000001</v>
      </c>
      <c r="L73" s="24">
        <v>0.1837</v>
      </c>
      <c r="M73" s="24">
        <v>0.19800000000000001</v>
      </c>
    </row>
    <row r="74" spans="1:16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43"/>
      <c r="K74" s="43"/>
      <c r="L74" s="12"/>
      <c r="M74" s="12"/>
    </row>
    <row r="75" spans="1:16" ht="15" customHeight="1">
      <c r="A75" s="12" t="s">
        <v>33</v>
      </c>
      <c r="B75" s="13">
        <v>4271</v>
      </c>
      <c r="C75" s="13">
        <v>4265</v>
      </c>
      <c r="D75" s="13">
        <v>4256</v>
      </c>
      <c r="E75" s="13">
        <v>4245</v>
      </c>
      <c r="F75" s="13">
        <v>4242</v>
      </c>
      <c r="G75" s="13">
        <v>4249</v>
      </c>
      <c r="H75" s="13">
        <v>4259</v>
      </c>
      <c r="I75" s="13">
        <v>4275</v>
      </c>
      <c r="J75" s="29">
        <v>4294</v>
      </c>
      <c r="K75" s="29">
        <v>4327</v>
      </c>
      <c r="L75" s="13">
        <v>4308</v>
      </c>
      <c r="M75" s="13">
        <v>4307</v>
      </c>
    </row>
    <row r="76" spans="1:16" ht="15" customHeight="1">
      <c r="A76" s="12" t="s">
        <v>36</v>
      </c>
      <c r="B76" s="14"/>
      <c r="C76" s="14"/>
      <c r="D76" s="14"/>
      <c r="E76" s="14"/>
      <c r="F76" s="14"/>
      <c r="G76" s="14"/>
      <c r="H76" s="14"/>
      <c r="I76" s="14"/>
      <c r="J76" s="41"/>
      <c r="K76" s="41"/>
      <c r="L76" s="14"/>
      <c r="M76" s="14"/>
    </row>
    <row r="77" spans="1:16" ht="15" customHeight="1">
      <c r="A77" s="12" t="s">
        <v>43</v>
      </c>
      <c r="B77" s="13"/>
      <c r="C77" s="13"/>
      <c r="D77" s="13"/>
      <c r="E77" s="13"/>
      <c r="F77" s="13"/>
      <c r="G77" s="13"/>
      <c r="H77" s="13"/>
      <c r="I77" s="13"/>
      <c r="J77" s="29"/>
      <c r="K77" s="29"/>
      <c r="L77" s="13"/>
      <c r="M77" s="13"/>
    </row>
    <row r="78" spans="1:16" ht="15" customHeight="1">
      <c r="A78" s="12" t="s">
        <v>44</v>
      </c>
      <c r="B78" s="23">
        <v>49.88</v>
      </c>
      <c r="C78" s="23">
        <v>50.87</v>
      </c>
      <c r="D78" s="23">
        <v>51.72</v>
      </c>
      <c r="E78" s="23">
        <v>55.01</v>
      </c>
      <c r="F78" s="23">
        <v>57.43</v>
      </c>
      <c r="G78" s="23">
        <v>58.43</v>
      </c>
      <c r="H78" s="23">
        <v>58.56</v>
      </c>
      <c r="I78" s="23">
        <v>56.93</v>
      </c>
      <c r="J78" s="23">
        <v>60.14</v>
      </c>
      <c r="K78" s="31">
        <v>63.32</v>
      </c>
      <c r="L78" s="23">
        <v>62.45</v>
      </c>
      <c r="M78" s="23">
        <v>63.2</v>
      </c>
      <c r="N78" s="23"/>
      <c r="O78" s="23"/>
      <c r="P78" s="23"/>
    </row>
    <row r="79" spans="1:16" ht="15" customHeight="1">
      <c r="K79" s="27"/>
    </row>
    <row r="80" spans="1:16" ht="15" customHeight="1">
      <c r="K80" s="27"/>
    </row>
    <row r="81" spans="3:11" ht="15" customHeight="1">
      <c r="K81" s="27"/>
    </row>
    <row r="82" spans="3:11" ht="15" customHeight="1">
      <c r="K82" s="27"/>
    </row>
    <row r="83" spans="3:11" ht="15" customHeight="1">
      <c r="K83" s="27"/>
    </row>
    <row r="84" spans="3:11" ht="15" customHeight="1">
      <c r="K84" s="27"/>
    </row>
    <row r="85" spans="3:11" ht="15" customHeight="1">
      <c r="C85" s="50"/>
      <c r="K85" s="27"/>
    </row>
    <row r="86" spans="3:11" ht="15" customHeight="1">
      <c r="C86" s="50"/>
    </row>
    <row r="87" spans="3:11" ht="15" customHeight="1">
      <c r="C87" s="50"/>
    </row>
    <row r="88" spans="3:11" ht="15" customHeight="1">
      <c r="C88" s="50"/>
    </row>
    <row r="89" spans="3:11" ht="15" customHeight="1">
      <c r="C89" s="50"/>
    </row>
    <row r="90" spans="3:11" ht="15" customHeight="1">
      <c r="C90" s="50"/>
    </row>
    <row r="91" spans="3:11" ht="15" customHeight="1">
      <c r="C91" s="50"/>
    </row>
    <row r="92" spans="3:11" ht="15" customHeight="1">
      <c r="C92" s="50"/>
    </row>
    <row r="93" spans="3:11" ht="15" customHeight="1">
      <c r="C93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"/>
  <sheetViews>
    <sheetView showGridLines="0" workbookViewId="0">
      <selection activeCell="D20" sqref="D20"/>
    </sheetView>
  </sheetViews>
  <sheetFormatPr defaultColWidth="12.625" defaultRowHeight="15" customHeight="1"/>
  <cols>
    <col min="1" max="1" width="20" customWidth="1"/>
  </cols>
  <sheetData>
    <row r="3" spans="1:10" ht="15" customHeight="1">
      <c r="A3" t="s">
        <v>47</v>
      </c>
      <c r="B3" s="62" t="s">
        <v>48</v>
      </c>
      <c r="C3" s="62"/>
      <c r="D3" s="62"/>
      <c r="E3" s="62" t="s">
        <v>49</v>
      </c>
      <c r="F3" s="62"/>
      <c r="G3" s="62"/>
      <c r="H3" s="62" t="s">
        <v>50</v>
      </c>
      <c r="I3" s="62"/>
      <c r="J3" s="62"/>
    </row>
    <row r="4" spans="1:10" ht="15" customHeight="1">
      <c r="B4" s="30" t="s">
        <v>52</v>
      </c>
      <c r="C4" s="30" t="s">
        <v>53</v>
      </c>
      <c r="D4" s="30" t="s">
        <v>54</v>
      </c>
      <c r="E4" s="30" t="s">
        <v>52</v>
      </c>
      <c r="F4" s="30" t="s">
        <v>53</v>
      </c>
      <c r="G4" s="30" t="s">
        <v>54</v>
      </c>
      <c r="H4" s="30" t="s">
        <v>52</v>
      </c>
      <c r="I4" s="30" t="s">
        <v>53</v>
      </c>
      <c r="J4" s="30" t="s">
        <v>54</v>
      </c>
    </row>
    <row r="5" spans="1:10" ht="15" customHeight="1">
      <c r="A5" t="s">
        <v>51</v>
      </c>
    </row>
    <row r="6" spans="1:10" ht="15" customHeight="1">
      <c r="A6" t="s">
        <v>55</v>
      </c>
    </row>
    <row r="9" spans="1:10" ht="1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5" spans="1:10" ht="15" customHeight="1">
      <c r="E15">
        <v>8662</v>
      </c>
    </row>
    <row r="18" spans="4:6" ht="15" customHeight="1">
      <c r="D18">
        <v>1</v>
      </c>
      <c r="F18">
        <v>0.42</v>
      </c>
    </row>
    <row r="19" spans="4:6" ht="15" customHeight="1">
      <c r="D19">
        <v>8115</v>
      </c>
      <c r="F19">
        <f>D19*F18</f>
        <v>3408.2999999999997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14:L29"/>
  <sheetViews>
    <sheetView showGridLines="0" workbookViewId="0">
      <selection activeCell="D14" sqref="D14:L29"/>
    </sheetView>
  </sheetViews>
  <sheetFormatPr defaultRowHeight="12.75"/>
  <cols>
    <col min="8" max="8" width="0.75" customWidth="1"/>
  </cols>
  <sheetData>
    <row r="14" spans="4:12">
      <c r="D14" s="51" t="s">
        <v>25</v>
      </c>
      <c r="I14" s="51" t="s">
        <v>26</v>
      </c>
    </row>
    <row r="15" spans="4:12">
      <c r="D15" s="52"/>
      <c r="E15" s="52" t="s">
        <v>58</v>
      </c>
      <c r="F15" s="52" t="s">
        <v>2</v>
      </c>
      <c r="G15" s="52" t="s">
        <v>66</v>
      </c>
      <c r="I15" s="52"/>
      <c r="J15" s="52" t="s">
        <v>58</v>
      </c>
      <c r="K15" s="52" t="s">
        <v>2</v>
      </c>
      <c r="L15" s="52" t="s">
        <v>66</v>
      </c>
    </row>
    <row r="16" spans="4:12">
      <c r="D16" s="57" t="s">
        <v>60</v>
      </c>
      <c r="E16" s="52" t="s">
        <v>57</v>
      </c>
      <c r="F16" s="52" t="s">
        <v>57</v>
      </c>
      <c r="G16" s="52" t="s">
        <v>65</v>
      </c>
      <c r="I16" s="57" t="s">
        <v>60</v>
      </c>
      <c r="J16" s="52" t="s">
        <v>57</v>
      </c>
      <c r="K16" s="52" t="s">
        <v>57</v>
      </c>
      <c r="L16" s="52" t="s">
        <v>65</v>
      </c>
    </row>
    <row r="17" spans="4:12">
      <c r="D17" s="58"/>
      <c r="E17" s="53"/>
      <c r="F17" s="55"/>
      <c r="G17" s="61"/>
      <c r="I17" s="58"/>
      <c r="J17" s="53"/>
      <c r="K17" s="55"/>
      <c r="L17" s="61"/>
    </row>
    <row r="18" spans="4:12">
      <c r="D18" s="58" t="s">
        <v>11</v>
      </c>
      <c r="E18" s="69">
        <v>1.7000000000000001E-2</v>
      </c>
      <c r="F18" s="70">
        <v>1.8499999999999999E-2</v>
      </c>
      <c r="G18" s="71">
        <f>E18-F18</f>
        <v>-1.4999999999999979E-3</v>
      </c>
      <c r="I18" s="58" t="s">
        <v>11</v>
      </c>
      <c r="J18" s="69">
        <v>1.4E-2</v>
      </c>
      <c r="K18" s="70">
        <v>1.5100000000000001E-2</v>
      </c>
      <c r="L18" s="71">
        <f>J18-K18</f>
        <v>-1.1000000000000003E-3</v>
      </c>
    </row>
    <row r="19" spans="4:12">
      <c r="D19" s="58" t="s">
        <v>12</v>
      </c>
      <c r="E19" s="69">
        <v>0.02</v>
      </c>
      <c r="F19" s="70">
        <v>2.0899999999999998E-2</v>
      </c>
      <c r="G19" s="71">
        <f t="shared" ref="G19:G29" si="0">E19-F19</f>
        <v>-8.9999999999999802E-4</v>
      </c>
      <c r="I19" s="58" t="s">
        <v>12</v>
      </c>
      <c r="J19" s="69">
        <v>1.7000000000000001E-2</v>
      </c>
      <c r="K19" s="70">
        <v>1.7500000000000002E-2</v>
      </c>
      <c r="L19" s="71">
        <f t="shared" ref="L19:L29" si="1">J19-K19</f>
        <v>-5.0000000000000044E-4</v>
      </c>
    </row>
    <row r="20" spans="4:12">
      <c r="D20" s="58" t="s">
        <v>13</v>
      </c>
      <c r="E20" s="69">
        <v>0.01</v>
      </c>
      <c r="F20" s="70">
        <v>1.8599999999999998E-2</v>
      </c>
      <c r="G20" s="71">
        <f t="shared" si="0"/>
        <v>-8.5999999999999983E-3</v>
      </c>
      <c r="I20" s="58" t="s">
        <v>13</v>
      </c>
      <c r="J20" s="69">
        <v>8.0000000000000002E-3</v>
      </c>
      <c r="K20" s="70">
        <v>1.5299999999999999E-2</v>
      </c>
      <c r="L20" s="71">
        <f t="shared" si="1"/>
        <v>-7.2999999999999992E-3</v>
      </c>
    </row>
    <row r="21" spans="4:12">
      <c r="D21" s="58" t="s">
        <v>14</v>
      </c>
      <c r="E21" s="69">
        <v>1.2E-2</v>
      </c>
      <c r="F21" s="70">
        <v>2.1899999999999999E-2</v>
      </c>
      <c r="G21" s="71">
        <f t="shared" si="0"/>
        <v>-9.8999999999999991E-3</v>
      </c>
      <c r="I21" s="58" t="s">
        <v>14</v>
      </c>
      <c r="J21" s="69">
        <v>0.01</v>
      </c>
      <c r="K21" s="70">
        <v>1.8800000000000001E-2</v>
      </c>
      <c r="L21" s="71">
        <f t="shared" si="1"/>
        <v>-8.8000000000000005E-3</v>
      </c>
    </row>
    <row r="22" spans="4:12">
      <c r="D22" s="58" t="s">
        <v>15</v>
      </c>
      <c r="E22" s="69">
        <v>1.2E-2</v>
      </c>
      <c r="F22" s="70">
        <v>2.1299999999999999E-2</v>
      </c>
      <c r="G22" s="71">
        <f t="shared" si="0"/>
        <v>-9.2999999999999992E-3</v>
      </c>
      <c r="I22" s="58" t="s">
        <v>15</v>
      </c>
      <c r="J22" s="69">
        <v>0.01</v>
      </c>
      <c r="K22" s="70">
        <v>1.8200000000000001E-2</v>
      </c>
      <c r="L22" s="71">
        <f t="shared" si="1"/>
        <v>-8.2000000000000007E-3</v>
      </c>
    </row>
    <row r="23" spans="4:12">
      <c r="D23" s="58" t="s">
        <v>16</v>
      </c>
      <c r="E23" s="69">
        <v>0.01</v>
      </c>
      <c r="F23" s="70">
        <v>2.5499999999999998E-2</v>
      </c>
      <c r="G23" s="71">
        <f t="shared" si="0"/>
        <v>-1.5499999999999998E-2</v>
      </c>
      <c r="I23" s="58" t="s">
        <v>16</v>
      </c>
      <c r="J23" s="69">
        <v>8.0000000000000002E-3</v>
      </c>
      <c r="K23" s="70">
        <v>2.1999999999999999E-2</v>
      </c>
      <c r="L23" s="71">
        <f t="shared" si="1"/>
        <v>-1.3999999999999999E-2</v>
      </c>
    </row>
    <row r="24" spans="4:12">
      <c r="D24" s="58" t="s">
        <v>17</v>
      </c>
      <c r="E24" s="69">
        <v>1.0999999999999999E-2</v>
      </c>
      <c r="F24" s="70">
        <v>2.53E-2</v>
      </c>
      <c r="G24" s="71">
        <f t="shared" si="0"/>
        <v>-1.43E-2</v>
      </c>
      <c r="I24" s="58" t="s">
        <v>17</v>
      </c>
      <c r="J24" s="69">
        <v>8.9999999999999993E-3</v>
      </c>
      <c r="K24" s="70">
        <v>2.1899999999999999E-2</v>
      </c>
      <c r="L24" s="71">
        <f t="shared" si="1"/>
        <v>-1.29E-2</v>
      </c>
    </row>
    <row r="25" spans="4:12">
      <c r="D25" s="58" t="s">
        <v>18</v>
      </c>
      <c r="E25" s="69">
        <v>0.01</v>
      </c>
      <c r="F25" s="70">
        <v>2.8799999999999999E-2</v>
      </c>
      <c r="G25" s="71">
        <f t="shared" si="0"/>
        <v>-1.8799999999999997E-2</v>
      </c>
      <c r="I25" s="58" t="s">
        <v>18</v>
      </c>
      <c r="J25" s="69">
        <v>7.0000000000000001E-3</v>
      </c>
      <c r="K25" s="70">
        <v>2.46E-2</v>
      </c>
      <c r="L25" s="71">
        <f t="shared" si="1"/>
        <v>-1.7600000000000001E-2</v>
      </c>
    </row>
    <row r="26" spans="4:12">
      <c r="D26" s="58" t="s">
        <v>19</v>
      </c>
      <c r="E26" s="69">
        <v>8.0000000000000002E-3</v>
      </c>
      <c r="F26" s="70">
        <v>2.1700000000000001E-2</v>
      </c>
      <c r="G26" s="71">
        <f t="shared" si="0"/>
        <v>-1.37E-2</v>
      </c>
      <c r="I26" s="58" t="s">
        <v>19</v>
      </c>
      <c r="J26" s="69">
        <v>6.0000000000000001E-3</v>
      </c>
      <c r="K26" s="70">
        <v>1.78E-2</v>
      </c>
      <c r="L26" s="71">
        <f t="shared" si="1"/>
        <v>-1.18E-2</v>
      </c>
    </row>
    <row r="27" spans="4:12">
      <c r="D27" s="58" t="s">
        <v>20</v>
      </c>
      <c r="E27" s="69">
        <v>8.9999999999999993E-3</v>
      </c>
      <c r="F27" s="70">
        <v>2.1899999999999999E-2</v>
      </c>
      <c r="G27" s="71">
        <f t="shared" si="0"/>
        <v>-1.29E-2</v>
      </c>
      <c r="I27" s="58" t="s">
        <v>20</v>
      </c>
      <c r="J27" s="69">
        <v>7.0000000000000001E-3</v>
      </c>
      <c r="K27" s="70">
        <v>1.8200000000000001E-2</v>
      </c>
      <c r="L27" s="71">
        <f t="shared" si="1"/>
        <v>-1.1200000000000002E-2</v>
      </c>
    </row>
    <row r="28" spans="4:12">
      <c r="D28" s="58" t="s">
        <v>21</v>
      </c>
      <c r="E28" s="69">
        <v>2.3E-2</v>
      </c>
      <c r="F28" s="70">
        <v>2.92E-2</v>
      </c>
      <c r="G28" s="71">
        <f t="shared" si="0"/>
        <v>-6.2000000000000006E-3</v>
      </c>
      <c r="I28" s="58" t="s">
        <v>21</v>
      </c>
      <c r="J28" s="69">
        <v>0.02</v>
      </c>
      <c r="K28" s="70">
        <v>2.5399999999999999E-2</v>
      </c>
      <c r="L28" s="71">
        <f t="shared" si="1"/>
        <v>-5.3999999999999986E-3</v>
      </c>
    </row>
    <row r="29" spans="4:12">
      <c r="D29" s="58" t="s">
        <v>22</v>
      </c>
      <c r="E29" s="69">
        <v>0.02</v>
      </c>
      <c r="F29" s="70">
        <v>2.06E-2</v>
      </c>
      <c r="G29" s="71">
        <f t="shared" si="0"/>
        <v>-5.9999999999999984E-4</v>
      </c>
      <c r="I29" s="58" t="s">
        <v>22</v>
      </c>
      <c r="J29" s="69">
        <v>1.7000000000000001E-2</v>
      </c>
      <c r="K29" s="70">
        <v>1.7000000000000001E-2</v>
      </c>
      <c r="L29" s="71">
        <f t="shared" si="1"/>
        <v>0</v>
      </c>
    </row>
  </sheetData>
  <conditionalFormatting sqref="G18:G29">
    <cfRule type="cellIs" dxfId="9" priority="4" operator="lessThan">
      <formula>0</formula>
    </cfRule>
    <cfRule type="cellIs" dxfId="8" priority="5" operator="lessThan">
      <formula>0</formula>
    </cfRule>
  </conditionalFormatting>
  <conditionalFormatting sqref="L18:L29">
    <cfRule type="cellIs" dxfId="5" priority="1" operator="greaterThan">
      <formula>0</formula>
    </cfRule>
    <cfRule type="cellIs" dxfId="4" priority="2" operator="lessThan">
      <formula>0</formula>
    </cfRule>
    <cfRule type="cellIs" dxfId="3" priority="3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Arranged</vt:lpstr>
      <vt:lpstr>Basic Data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2017-08-03T06:11:53Z</dcterms:created>
  <dcterms:modified xsi:type="dcterms:W3CDTF">2017-08-04T10:44:03Z</dcterms:modified>
</cp:coreProperties>
</file>