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4" i="1"/>
  <c r="R4" s="1"/>
  <c r="Q18"/>
  <c r="R18" s="1"/>
  <c r="O18"/>
  <c r="M18"/>
  <c r="K18"/>
  <c r="L18" s="1"/>
  <c r="I18"/>
  <c r="I23" s="1"/>
  <c r="J23" s="1"/>
  <c r="G18"/>
  <c r="G23" s="1"/>
  <c r="H23" s="1"/>
  <c r="P23"/>
  <c r="O23"/>
  <c r="N23"/>
  <c r="N24" s="1"/>
  <c r="M23"/>
  <c r="F23"/>
  <c r="E23"/>
  <c r="P18"/>
  <c r="N18"/>
  <c r="F18"/>
  <c r="F24" s="1"/>
  <c r="E18"/>
  <c r="C23"/>
  <c r="D18"/>
  <c r="C18"/>
  <c r="P17"/>
  <c r="O17"/>
  <c r="N17"/>
  <c r="L17"/>
  <c r="J17"/>
  <c r="H17"/>
  <c r="F17"/>
  <c r="D17"/>
  <c r="P15"/>
  <c r="P16"/>
  <c r="P20"/>
  <c r="P14"/>
  <c r="P13"/>
  <c r="P12"/>
  <c r="P11"/>
  <c r="P10"/>
  <c r="N11"/>
  <c r="N15"/>
  <c r="N16"/>
  <c r="N20"/>
  <c r="N14"/>
  <c r="N13"/>
  <c r="N12"/>
  <c r="N10"/>
  <c r="L15"/>
  <c r="L16"/>
  <c r="L20"/>
  <c r="L14"/>
  <c r="L13"/>
  <c r="L12"/>
  <c r="L10"/>
  <c r="J15"/>
  <c r="J16"/>
  <c r="J20"/>
  <c r="J14"/>
  <c r="J13"/>
  <c r="J12"/>
  <c r="J10"/>
  <c r="F15"/>
  <c r="D15"/>
  <c r="H15"/>
  <c r="D12"/>
  <c r="H16"/>
  <c r="H20"/>
  <c r="H14"/>
  <c r="H13"/>
  <c r="H12"/>
  <c r="H10"/>
  <c r="F12"/>
  <c r="F16"/>
  <c r="F20"/>
  <c r="F14"/>
  <c r="F13"/>
  <c r="F10"/>
  <c r="D16"/>
  <c r="D20"/>
  <c r="D14"/>
  <c r="D13"/>
  <c r="D10"/>
  <c r="R7"/>
  <c r="P7"/>
  <c r="P5"/>
  <c r="P4"/>
  <c r="N7"/>
  <c r="N5"/>
  <c r="N4"/>
  <c r="L7"/>
  <c r="L5"/>
  <c r="L4"/>
  <c r="J7"/>
  <c r="J5"/>
  <c r="J4"/>
  <c r="H7"/>
  <c r="H5"/>
  <c r="H4"/>
  <c r="F7"/>
  <c r="F5"/>
  <c r="F4"/>
  <c r="D7"/>
  <c r="D5"/>
  <c r="D4"/>
  <c r="P24" l="1"/>
  <c r="K23"/>
  <c r="L23" s="1"/>
  <c r="L24" s="1"/>
  <c r="J18"/>
  <c r="J24"/>
  <c r="H18"/>
  <c r="H24" s="1"/>
  <c r="Q23"/>
  <c r="R23" s="1"/>
  <c r="R24" s="1"/>
  <c r="R5"/>
  <c r="D23"/>
  <c r="D24" s="1"/>
</calcChain>
</file>

<file path=xl/sharedStrings.xml><?xml version="1.0" encoding="utf-8"?>
<sst xmlns="http://schemas.openxmlformats.org/spreadsheetml/2006/main" count="24" uniqueCount="23">
  <si>
    <t>Promoters</t>
  </si>
  <si>
    <t xml:space="preserve">  of which pledged</t>
  </si>
  <si>
    <t>Total shares issued</t>
  </si>
  <si>
    <t>Jagruti Resins Pvt Ltd</t>
  </si>
  <si>
    <t>MKJ Enterprises Ltd</t>
  </si>
  <si>
    <t>Mar'11</t>
  </si>
  <si>
    <t>Mar'12</t>
  </si>
  <si>
    <t>Mar'13</t>
  </si>
  <si>
    <t>Mar'14</t>
  </si>
  <si>
    <t>Mar'15</t>
  </si>
  <si>
    <t>Mar'16</t>
  </si>
  <si>
    <t>Dec'16</t>
  </si>
  <si>
    <t>Related entities</t>
  </si>
  <si>
    <t>Others</t>
  </si>
  <si>
    <t>Sarvesh Housing Projects Pvt Ltd</t>
  </si>
  <si>
    <t>Right Address Ltd</t>
  </si>
  <si>
    <t>Madanlal Ltd</t>
  </si>
  <si>
    <t>Arion Commercial Pvt Ltd</t>
  </si>
  <si>
    <t>Mantu Housing Projects</t>
  </si>
  <si>
    <t>Twenty First Century Securities Ltd</t>
  </si>
  <si>
    <t>MKJ Developers</t>
  </si>
  <si>
    <t>Total</t>
  </si>
  <si>
    <t>Mar'17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</si>
</sst>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0" fontId="0" fillId="0" borderId="0" xfId="0" applyFont="1"/>
    <xf numFmtId="0" fontId="4" fillId="0" borderId="0" xfId="0" applyFont="1"/>
    <xf numFmtId="0" fontId="2" fillId="0" borderId="0" xfId="0" applyFont="1"/>
    <xf numFmtId="164" fontId="3" fillId="0" borderId="3" xfId="1" applyNumberFormat="1" applyFont="1" applyBorder="1"/>
    <xf numFmtId="165" fontId="0" fillId="0" borderId="4" xfId="2" applyNumberFormat="1" applyFont="1" applyBorder="1"/>
    <xf numFmtId="164" fontId="4" fillId="0" borderId="3" xfId="1" applyNumberFormat="1" applyFont="1" applyBorder="1"/>
    <xf numFmtId="165" fontId="4" fillId="0" borderId="4" xfId="2" applyNumberFormat="1" applyFont="1" applyBorder="1"/>
    <xf numFmtId="164" fontId="0" fillId="0" borderId="3" xfId="1" applyNumberFormat="1" applyFont="1" applyBorder="1"/>
    <xf numFmtId="164" fontId="5" fillId="0" borderId="5" xfId="1" applyNumberFormat="1" applyFont="1" applyBorder="1"/>
    <xf numFmtId="165" fontId="2" fillId="0" borderId="6" xfId="0" applyNumberFormat="1" applyFont="1" applyBorder="1"/>
    <xf numFmtId="0" fontId="0" fillId="0" borderId="0" xfId="0" applyFont="1" applyFill="1" applyBorder="1"/>
    <xf numFmtId="164" fontId="2" fillId="0" borderId="3" xfId="1" applyNumberFormat="1" applyFont="1" applyBorder="1"/>
    <xf numFmtId="165" fontId="2" fillId="0" borderId="4" xfId="2" applyNumberFormat="1" applyFont="1" applyBorder="1"/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0"/>
  <sheetViews>
    <sheetView tabSelected="1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R4" sqref="R4"/>
    </sheetView>
  </sheetViews>
  <sheetFormatPr defaultRowHeight="15"/>
  <cols>
    <col min="1" max="1" width="1.7109375" style="2" customWidth="1"/>
    <col min="2" max="2" width="31.140625" style="2" bestFit="1" customWidth="1"/>
    <col min="3" max="3" width="14.5703125" style="1" bestFit="1" customWidth="1"/>
    <col min="4" max="4" width="9.140625" style="2"/>
    <col min="5" max="5" width="12.5703125" style="2" bestFit="1" customWidth="1"/>
    <col min="6" max="6" width="9.140625" style="2"/>
    <col min="7" max="7" width="12.5703125" style="2" bestFit="1" customWidth="1"/>
    <col min="8" max="8" width="9.140625" style="2"/>
    <col min="9" max="9" width="12.5703125" style="2" bestFit="1" customWidth="1"/>
    <col min="10" max="10" width="9.140625" style="2"/>
    <col min="11" max="11" width="12.5703125" style="2" bestFit="1" customWidth="1"/>
    <col min="12" max="12" width="9.140625" style="2"/>
    <col min="13" max="13" width="12.5703125" style="2" bestFit="1" customWidth="1"/>
    <col min="14" max="14" width="9.140625" style="2"/>
    <col min="15" max="15" width="12.5703125" style="2" bestFit="1" customWidth="1"/>
    <col min="16" max="16" width="9.140625" style="2"/>
    <col min="17" max="17" width="12.5703125" style="2" bestFit="1" customWidth="1"/>
    <col min="18" max="16384" width="9.140625" style="2"/>
  </cols>
  <sheetData>
    <row r="3" spans="2:18">
      <c r="C3" s="15" t="s">
        <v>5</v>
      </c>
      <c r="D3" s="16"/>
      <c r="E3" s="15" t="s">
        <v>6</v>
      </c>
      <c r="F3" s="16"/>
      <c r="G3" s="15" t="s">
        <v>7</v>
      </c>
      <c r="H3" s="16"/>
      <c r="I3" s="15" t="s">
        <v>8</v>
      </c>
      <c r="J3" s="16"/>
      <c r="K3" s="15" t="s">
        <v>9</v>
      </c>
      <c r="L3" s="16"/>
      <c r="M3" s="15" t="s">
        <v>10</v>
      </c>
      <c r="N3" s="16"/>
      <c r="O3" s="15" t="s">
        <v>11</v>
      </c>
      <c r="P3" s="16"/>
      <c r="Q3" s="15" t="s">
        <v>22</v>
      </c>
      <c r="R3" s="16"/>
    </row>
    <row r="4" spans="2:18">
      <c r="B4" s="2" t="s">
        <v>0</v>
      </c>
      <c r="C4" s="5">
        <v>79480038</v>
      </c>
      <c r="D4" s="6">
        <f>+C4/C$24</f>
        <v>0.4790677278964115</v>
      </c>
      <c r="E4" s="5">
        <v>82415784</v>
      </c>
      <c r="F4" s="6">
        <f>+E4/E$24</f>
        <v>0.4967630033554013</v>
      </c>
      <c r="G4" s="5">
        <v>82667483</v>
      </c>
      <c r="H4" s="6">
        <f>+G4/G$24</f>
        <v>0.49828012477454053</v>
      </c>
      <c r="I4" s="5">
        <v>82805591</v>
      </c>
      <c r="J4" s="6">
        <f>+I4/I$24</f>
        <v>0.49911257387030361</v>
      </c>
      <c r="K4" s="5">
        <v>83385851</v>
      </c>
      <c r="L4" s="6">
        <f>+K4/K$24</f>
        <v>0.50261010415318008</v>
      </c>
      <c r="M4" s="5">
        <v>85596625</v>
      </c>
      <c r="N4" s="6">
        <f>+M4/M$24</f>
        <v>0.51593559447406367</v>
      </c>
      <c r="O4" s="5">
        <v>87272551</v>
      </c>
      <c r="P4" s="6">
        <f>+O4/O$24</f>
        <v>0.52603727636986908</v>
      </c>
      <c r="Q4" s="5">
        <f>+O4+125000+70000+140007+498+509729+249766+100000+500000+150000</f>
        <v>89117551</v>
      </c>
      <c r="R4" s="6">
        <f>+Q4/Q$24</f>
        <v>0.53715805562728303</v>
      </c>
    </row>
    <row r="5" spans="2:18" s="3" customFormat="1" ht="11.25">
      <c r="B5" s="3" t="s">
        <v>1</v>
      </c>
      <c r="C5" s="7">
        <v>50000000</v>
      </c>
      <c r="D5" s="8">
        <f>+C5/C4</f>
        <v>0.62908877824139942</v>
      </c>
      <c r="E5" s="7">
        <v>50000000</v>
      </c>
      <c r="F5" s="8">
        <f>+E5/E4</f>
        <v>0.60667990490753565</v>
      </c>
      <c r="G5" s="7">
        <v>50000000</v>
      </c>
      <c r="H5" s="8">
        <f>+G5/G4</f>
        <v>0.60483273695414197</v>
      </c>
      <c r="I5" s="7">
        <v>50000000</v>
      </c>
      <c r="J5" s="8">
        <f>+I5/I4</f>
        <v>0.60382396159698926</v>
      </c>
      <c r="K5" s="7">
        <v>50000000</v>
      </c>
      <c r="L5" s="8">
        <f>+K5/K4</f>
        <v>0.59962211095021389</v>
      </c>
      <c r="M5" s="7">
        <v>50000000</v>
      </c>
      <c r="N5" s="8">
        <f>+M5/M4</f>
        <v>0.58413518056348601</v>
      </c>
      <c r="O5" s="7">
        <v>50000000</v>
      </c>
      <c r="P5" s="8">
        <f>+O5/O4</f>
        <v>0.57291782384131296</v>
      </c>
      <c r="Q5" s="7">
        <v>50000000</v>
      </c>
      <c r="R5" s="8">
        <f>+Q5/Q4</f>
        <v>0.56105671036673799</v>
      </c>
    </row>
    <row r="6" spans="2:18" s="3" customFormat="1" ht="11.25"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</row>
    <row r="7" spans="2:18">
      <c r="B7" t="s">
        <v>3</v>
      </c>
      <c r="C7" s="9">
        <v>7737138</v>
      </c>
      <c r="D7" s="6">
        <f>+C7/C$24</f>
        <v>4.6635774407669327E-2</v>
      </c>
      <c r="E7" s="9">
        <v>8291909</v>
      </c>
      <c r="F7" s="6">
        <f>+E7/E$24</f>
        <v>4.997966916615975E-2</v>
      </c>
      <c r="G7" s="9">
        <v>8291909</v>
      </c>
      <c r="H7" s="6">
        <f>+G7/G$24</f>
        <v>4.997966916615975E-2</v>
      </c>
      <c r="I7" s="9">
        <v>8291909</v>
      </c>
      <c r="J7" s="6">
        <f>+I7/I$24</f>
        <v>4.997966916615975E-2</v>
      </c>
      <c r="K7" s="9">
        <v>8291909</v>
      </c>
      <c r="L7" s="6">
        <f>+K7/K$24</f>
        <v>4.997966916615975E-2</v>
      </c>
      <c r="M7" s="9">
        <v>2969173</v>
      </c>
      <c r="N7" s="6">
        <f>+M7/M$24</f>
        <v>1.7896757458034578E-2</v>
      </c>
      <c r="O7" s="9">
        <v>0</v>
      </c>
      <c r="P7" s="6">
        <f>+O7/O$24</f>
        <v>0</v>
      </c>
      <c r="Q7" s="9">
        <v>0</v>
      </c>
      <c r="R7" s="6">
        <f>+Q7/Q$24</f>
        <v>0</v>
      </c>
    </row>
    <row r="8" spans="2:18">
      <c r="B8"/>
      <c r="C8" s="9"/>
      <c r="D8" s="6"/>
      <c r="E8" s="9"/>
      <c r="F8" s="6"/>
      <c r="G8" s="9"/>
      <c r="H8" s="6"/>
      <c r="I8" s="9"/>
      <c r="J8" s="6"/>
      <c r="K8" s="9"/>
      <c r="L8" s="6"/>
      <c r="M8" s="9"/>
      <c r="N8" s="6"/>
      <c r="O8" s="9"/>
      <c r="P8" s="6"/>
      <c r="Q8" s="9"/>
      <c r="R8" s="6"/>
    </row>
    <row r="9" spans="2:18">
      <c r="B9" s="4" t="s">
        <v>12</v>
      </c>
      <c r="C9" s="9"/>
      <c r="D9" s="6"/>
      <c r="E9" s="9"/>
      <c r="F9" s="6"/>
      <c r="G9" s="9"/>
      <c r="H9" s="6"/>
      <c r="I9" s="9"/>
      <c r="J9" s="6"/>
      <c r="K9" s="9"/>
      <c r="L9" s="6"/>
      <c r="M9" s="9"/>
      <c r="N9" s="6"/>
      <c r="O9" s="9"/>
      <c r="P9" s="6"/>
      <c r="Q9" s="9"/>
      <c r="R9" s="6"/>
    </row>
    <row r="10" spans="2:18">
      <c r="B10" t="s">
        <v>4</v>
      </c>
      <c r="C10" s="9">
        <v>7808402</v>
      </c>
      <c r="D10" s="6">
        <f>+C10/C$24</f>
        <v>4.7065319780569242E-2</v>
      </c>
      <c r="E10" s="9">
        <v>7857152</v>
      </c>
      <c r="F10" s="6">
        <f>+E10/E$24</f>
        <v>4.7359161508915552E-2</v>
      </c>
      <c r="G10" s="9">
        <v>8883152</v>
      </c>
      <c r="H10" s="6">
        <f>+G10/G$24</f>
        <v>5.3543399730111643E-2</v>
      </c>
      <c r="I10" s="9">
        <v>8883152</v>
      </c>
      <c r="J10" s="6">
        <f>+I10/I$24</f>
        <v>5.3543399730111643E-2</v>
      </c>
      <c r="K10" s="9">
        <v>8883152</v>
      </c>
      <c r="L10" s="6">
        <f>+K10/K$24</f>
        <v>5.3543399730111643E-2</v>
      </c>
      <c r="M10" s="9">
        <v>7857152</v>
      </c>
      <c r="N10" s="6">
        <f t="shared" ref="N10:N17" si="0">+M10/M$24</f>
        <v>4.7359161508915552E-2</v>
      </c>
      <c r="O10" s="9">
        <v>3307905</v>
      </c>
      <c r="P10" s="6">
        <f t="shared" ref="P10:P17" si="1">+O10/O$24</f>
        <v>1.9938472254469469E-2</v>
      </c>
      <c r="Q10" s="9"/>
      <c r="R10" s="6"/>
    </row>
    <row r="11" spans="2:18">
      <c r="B11" t="s">
        <v>20</v>
      </c>
      <c r="C11" s="9"/>
      <c r="D11" s="6"/>
      <c r="E11" s="9"/>
      <c r="F11" s="6"/>
      <c r="G11" s="9"/>
      <c r="H11" s="6"/>
      <c r="I11" s="9"/>
      <c r="J11" s="6"/>
      <c r="K11" s="9"/>
      <c r="L11" s="6"/>
      <c r="M11" s="9">
        <v>3007400</v>
      </c>
      <c r="N11" s="6">
        <f t="shared" si="0"/>
        <v>1.8127171565716513E-2</v>
      </c>
      <c r="O11" s="9">
        <v>3007400</v>
      </c>
      <c r="P11" s="6">
        <f t="shared" si="1"/>
        <v>1.8127171565716513E-2</v>
      </c>
      <c r="Q11" s="9"/>
      <c r="R11" s="6"/>
    </row>
    <row r="12" spans="2:18">
      <c r="B12" t="s">
        <v>18</v>
      </c>
      <c r="C12" s="9">
        <v>0</v>
      </c>
      <c r="D12" s="6">
        <f t="shared" ref="D12:D18" si="2">+C12/C$24</f>
        <v>0</v>
      </c>
      <c r="E12" s="9">
        <v>6990104</v>
      </c>
      <c r="F12" s="6">
        <f t="shared" ref="F12:F17" si="3">+E12/E$24</f>
        <v>4.2133010065239493E-2</v>
      </c>
      <c r="G12" s="9">
        <v>8158858</v>
      </c>
      <c r="H12" s="6">
        <f t="shared" ref="H12:H17" si="4">+G12/G$24</f>
        <v>4.9177701252350429E-2</v>
      </c>
      <c r="I12" s="9">
        <v>8158858</v>
      </c>
      <c r="J12" s="6">
        <f t="shared" ref="J12:J17" si="5">+I12/I$24</f>
        <v>4.9177701252350429E-2</v>
      </c>
      <c r="K12" s="9">
        <v>8158858</v>
      </c>
      <c r="L12" s="6">
        <f t="shared" ref="L12:L17" si="6">+K12/K$24</f>
        <v>4.9177701252350429E-2</v>
      </c>
      <c r="M12" s="9">
        <v>8158858</v>
      </c>
      <c r="N12" s="6">
        <f t="shared" si="0"/>
        <v>4.9177701252350429E-2</v>
      </c>
      <c r="O12" s="9">
        <v>0</v>
      </c>
      <c r="P12" s="6">
        <f t="shared" si="1"/>
        <v>0</v>
      </c>
      <c r="Q12" s="9"/>
      <c r="R12" s="6"/>
    </row>
    <row r="13" spans="2:18">
      <c r="B13" t="s">
        <v>14</v>
      </c>
      <c r="C13" s="9">
        <v>6626217</v>
      </c>
      <c r="D13" s="6">
        <f t="shared" si="2"/>
        <v>3.9939672936977914E-2</v>
      </c>
      <c r="E13" s="9">
        <v>6626217</v>
      </c>
      <c r="F13" s="6">
        <f t="shared" si="3"/>
        <v>3.9939672936977914E-2</v>
      </c>
      <c r="G13" s="9">
        <v>6626217</v>
      </c>
      <c r="H13" s="6">
        <f t="shared" si="4"/>
        <v>3.9939672936977914E-2</v>
      </c>
      <c r="I13" s="9">
        <v>6626217</v>
      </c>
      <c r="J13" s="6">
        <f t="shared" si="5"/>
        <v>3.9939672936977914E-2</v>
      </c>
      <c r="K13" s="9">
        <v>6626217</v>
      </c>
      <c r="L13" s="6">
        <f t="shared" si="6"/>
        <v>3.9939672936977914E-2</v>
      </c>
      <c r="M13" s="9">
        <v>6626217</v>
      </c>
      <c r="N13" s="6">
        <f t="shared" si="0"/>
        <v>3.9939672936977914E-2</v>
      </c>
      <c r="O13" s="9">
        <v>5048364</v>
      </c>
      <c r="P13" s="6">
        <f t="shared" si="1"/>
        <v>3.0429128268333733E-2</v>
      </c>
      <c r="Q13" s="9"/>
      <c r="R13" s="6"/>
    </row>
    <row r="14" spans="2:18">
      <c r="B14" t="s">
        <v>15</v>
      </c>
      <c r="C14" s="9">
        <v>3684701</v>
      </c>
      <c r="D14" s="6">
        <f t="shared" si="2"/>
        <v>2.2209618672397152E-2</v>
      </c>
      <c r="E14" s="9">
        <v>3684701</v>
      </c>
      <c r="F14" s="6">
        <f t="shared" si="3"/>
        <v>2.2209618672397152E-2</v>
      </c>
      <c r="G14" s="9">
        <v>3684701</v>
      </c>
      <c r="H14" s="6">
        <f t="shared" si="4"/>
        <v>2.2209618672397152E-2</v>
      </c>
      <c r="I14" s="9">
        <v>3684701</v>
      </c>
      <c r="J14" s="6">
        <f t="shared" si="5"/>
        <v>2.2209618672397152E-2</v>
      </c>
      <c r="K14" s="9">
        <v>3684701</v>
      </c>
      <c r="L14" s="6">
        <f t="shared" si="6"/>
        <v>2.2209618672397152E-2</v>
      </c>
      <c r="M14" s="9">
        <v>5388942</v>
      </c>
      <c r="N14" s="6">
        <f t="shared" si="0"/>
        <v>3.2481969871548673E-2</v>
      </c>
      <c r="O14" s="9">
        <v>5388942</v>
      </c>
      <c r="P14" s="6">
        <f t="shared" si="1"/>
        <v>3.2481969871548673E-2</v>
      </c>
      <c r="Q14" s="9"/>
      <c r="R14" s="6"/>
    </row>
    <row r="15" spans="2:18">
      <c r="B15" t="s">
        <v>19</v>
      </c>
      <c r="C15" s="9">
        <v>0</v>
      </c>
      <c r="D15" s="6">
        <f t="shared" si="2"/>
        <v>0</v>
      </c>
      <c r="E15" s="9">
        <v>0</v>
      </c>
      <c r="F15" s="6">
        <f t="shared" si="3"/>
        <v>0</v>
      </c>
      <c r="G15" s="9">
        <v>3017581</v>
      </c>
      <c r="H15" s="6">
        <f t="shared" si="4"/>
        <v>1.8188537773640486E-2</v>
      </c>
      <c r="I15" s="9">
        <v>5217748</v>
      </c>
      <c r="J15" s="6">
        <f t="shared" si="5"/>
        <v>3.1450094161958569E-2</v>
      </c>
      <c r="K15" s="9">
        <v>5217748</v>
      </c>
      <c r="L15" s="6">
        <f t="shared" si="6"/>
        <v>3.1450094161958569E-2</v>
      </c>
      <c r="M15" s="9">
        <v>5217748</v>
      </c>
      <c r="N15" s="6">
        <f t="shared" si="0"/>
        <v>3.1450094161958569E-2</v>
      </c>
      <c r="O15" s="9">
        <v>5217748</v>
      </c>
      <c r="P15" s="6">
        <f t="shared" si="1"/>
        <v>3.1450094161958569E-2</v>
      </c>
      <c r="Q15" s="9"/>
      <c r="R15" s="6"/>
    </row>
    <row r="16" spans="2:18">
      <c r="B16" t="s">
        <v>16</v>
      </c>
      <c r="C16" s="9">
        <v>2434775</v>
      </c>
      <c r="D16" s="6">
        <f t="shared" si="2"/>
        <v>1.467566141814106E-2</v>
      </c>
      <c r="E16" s="9">
        <v>5006516</v>
      </c>
      <c r="F16" s="6">
        <f t="shared" si="3"/>
        <v>3.0176888501198634E-2</v>
      </c>
      <c r="G16" s="9">
        <v>5006516</v>
      </c>
      <c r="H16" s="6">
        <f t="shared" si="4"/>
        <v>3.0176888501198634E-2</v>
      </c>
      <c r="I16" s="9">
        <v>5006516</v>
      </c>
      <c r="J16" s="6">
        <f t="shared" si="5"/>
        <v>3.0176888501198634E-2</v>
      </c>
      <c r="K16" s="9">
        <v>5006516</v>
      </c>
      <c r="L16" s="6">
        <f t="shared" si="6"/>
        <v>3.0176888501198634E-2</v>
      </c>
      <c r="M16" s="9">
        <v>2936399</v>
      </c>
      <c r="N16" s="6">
        <f t="shared" si="0"/>
        <v>1.7699211431269003E-2</v>
      </c>
      <c r="O16" s="9">
        <v>0</v>
      </c>
      <c r="P16" s="6">
        <f t="shared" si="1"/>
        <v>0</v>
      </c>
      <c r="Q16" s="9"/>
      <c r="R16" s="6"/>
    </row>
    <row r="17" spans="2:18">
      <c r="B17" t="s">
        <v>13</v>
      </c>
      <c r="C17" s="9">
        <v>0</v>
      </c>
      <c r="D17" s="6">
        <f t="shared" si="2"/>
        <v>0</v>
      </c>
      <c r="E17" s="9">
        <v>0</v>
      </c>
      <c r="F17" s="6">
        <f t="shared" si="3"/>
        <v>0</v>
      </c>
      <c r="G17" s="9">
        <v>0</v>
      </c>
      <c r="H17" s="6">
        <f t="shared" si="4"/>
        <v>0</v>
      </c>
      <c r="I17" s="9">
        <v>0</v>
      </c>
      <c r="J17" s="6">
        <f t="shared" si="5"/>
        <v>0</v>
      </c>
      <c r="K17" s="9">
        <v>0</v>
      </c>
      <c r="L17" s="6">
        <f t="shared" si="6"/>
        <v>0</v>
      </c>
      <c r="M17" s="9">
        <v>0</v>
      </c>
      <c r="N17" s="6">
        <f t="shared" si="0"/>
        <v>0</v>
      </c>
      <c r="O17" s="9">
        <f>26588282-SUM(O10:O16)</f>
        <v>4617923</v>
      </c>
      <c r="P17" s="6">
        <f t="shared" si="1"/>
        <v>2.7834635398772459E-2</v>
      </c>
      <c r="Q17" s="9"/>
      <c r="R17" s="6"/>
    </row>
    <row r="18" spans="2:18" s="4" customFormat="1">
      <c r="B18" s="4" t="s">
        <v>21</v>
      </c>
      <c r="C18" s="13">
        <f>SUM(C12:C17)</f>
        <v>12745693</v>
      </c>
      <c r="D18" s="14">
        <f t="shared" si="2"/>
        <v>7.682495302751613E-2</v>
      </c>
      <c r="E18" s="13">
        <f t="shared" ref="E18" si="7">SUM(E12:E17)</f>
        <v>22307538</v>
      </c>
      <c r="F18" s="14">
        <f t="shared" ref="F18" si="8">+E18/E$24</f>
        <v>0.1344591901758132</v>
      </c>
      <c r="G18" s="13">
        <f>SUM(G10:G17)</f>
        <v>35377025</v>
      </c>
      <c r="H18" s="14">
        <f t="shared" ref="H18" si="9">+G18/G$24</f>
        <v>0.21323581886667625</v>
      </c>
      <c r="I18" s="13">
        <f>SUM(I10:I17)</f>
        <v>37577192</v>
      </c>
      <c r="J18" s="14">
        <f t="shared" ref="J18" si="10">+I18/I$24</f>
        <v>0.22649737525499433</v>
      </c>
      <c r="K18" s="13">
        <f>SUM(K10:K17)</f>
        <v>37577192</v>
      </c>
      <c r="L18" s="14">
        <f t="shared" ref="L18" si="11">+K18/K$24</f>
        <v>0.22649737525499433</v>
      </c>
      <c r="M18" s="13">
        <f>SUM(M10:M17)</f>
        <v>39192716</v>
      </c>
      <c r="N18" s="14">
        <f t="shared" ref="N18" si="12">+M18/M$24</f>
        <v>0.23623498272873664</v>
      </c>
      <c r="O18" s="13">
        <f>SUM(O10:O17)</f>
        <v>26588282</v>
      </c>
      <c r="P18" s="14">
        <f t="shared" ref="P18" si="13">+O18/O$24</f>
        <v>0.16026147152079942</v>
      </c>
      <c r="Q18" s="13">
        <f>+O18-5268724-3502934-3336688</f>
        <v>14479936</v>
      </c>
      <c r="R18" s="14">
        <f t="shared" ref="R18" si="14">+Q18/Q$24</f>
        <v>8.7278141960695249E-2</v>
      </c>
    </row>
    <row r="19" spans="2:18">
      <c r="B19"/>
      <c r="C19" s="9"/>
      <c r="D19" s="6"/>
      <c r="E19" s="9"/>
      <c r="F19" s="6"/>
      <c r="G19" s="9"/>
      <c r="H19" s="6"/>
      <c r="I19" s="9"/>
      <c r="J19" s="6"/>
      <c r="K19" s="9"/>
      <c r="L19" s="6"/>
      <c r="M19" s="9"/>
      <c r="N19" s="6"/>
      <c r="O19" s="9"/>
      <c r="P19" s="6"/>
      <c r="Q19" s="9"/>
      <c r="R19" s="6"/>
    </row>
    <row r="20" spans="2:18">
      <c r="B20" t="s">
        <v>17</v>
      </c>
      <c r="C20" s="9">
        <v>2400075</v>
      </c>
      <c r="D20" s="6">
        <f>+C20/C$24</f>
        <v>1.4466506382784817E-2</v>
      </c>
      <c r="E20" s="9">
        <v>2400075</v>
      </c>
      <c r="F20" s="6">
        <f>+E20/E$24</f>
        <v>1.4466506382784817E-2</v>
      </c>
      <c r="G20" s="9">
        <v>2400075</v>
      </c>
      <c r="H20" s="6">
        <f>+G20/G$24</f>
        <v>1.4466506382784817E-2</v>
      </c>
      <c r="I20" s="9">
        <v>2400075</v>
      </c>
      <c r="J20" s="6">
        <f>+I20/I$24</f>
        <v>1.4466506382784817E-2</v>
      </c>
      <c r="K20" s="9">
        <v>2400075</v>
      </c>
      <c r="L20" s="6">
        <f>+K20/K$24</f>
        <v>1.4466506382784817E-2</v>
      </c>
      <c r="M20" s="9">
        <v>2936399</v>
      </c>
      <c r="N20" s="6">
        <f>+M20/M$24</f>
        <v>1.7699211431269003E-2</v>
      </c>
      <c r="O20" s="9">
        <v>0</v>
      </c>
      <c r="P20" s="6">
        <f>+O20/O$24</f>
        <v>0</v>
      </c>
      <c r="Q20" s="9"/>
      <c r="R20" s="6"/>
    </row>
    <row r="21" spans="2:18">
      <c r="B21"/>
      <c r="C21" s="9"/>
      <c r="D21" s="6"/>
      <c r="E21" s="9"/>
      <c r="F21" s="6"/>
      <c r="G21" s="9"/>
      <c r="H21" s="6"/>
      <c r="I21" s="9"/>
      <c r="J21" s="6"/>
      <c r="K21" s="9"/>
      <c r="L21" s="6"/>
      <c r="M21" s="9"/>
      <c r="N21" s="6"/>
      <c r="O21" s="9"/>
      <c r="P21" s="6"/>
      <c r="Q21" s="9"/>
      <c r="R21" s="6"/>
    </row>
    <row r="22" spans="2:18">
      <c r="B22"/>
      <c r="C22" s="9"/>
      <c r="D22" s="6"/>
      <c r="E22" s="9"/>
      <c r="F22" s="6"/>
      <c r="G22" s="9"/>
      <c r="H22" s="6"/>
      <c r="I22" s="9"/>
      <c r="J22" s="6"/>
      <c r="K22" s="9"/>
      <c r="L22" s="6"/>
      <c r="M22" s="9"/>
      <c r="N22" s="6"/>
      <c r="O22" s="9"/>
      <c r="P22" s="6"/>
      <c r="Q22" s="9"/>
      <c r="R22" s="6"/>
    </row>
    <row r="23" spans="2:18">
      <c r="B23" t="s">
        <v>13</v>
      </c>
      <c r="C23" s="9">
        <f>+C24-C20-C18-C4-C7</f>
        <v>63542696</v>
      </c>
      <c r="D23" s="6">
        <f>+C23/C$24</f>
        <v>0.38300503828561827</v>
      </c>
      <c r="E23" s="9">
        <f>+E24-E20-E18-E4-E7</f>
        <v>50490334</v>
      </c>
      <c r="F23" s="6">
        <f>+E23/E$24</f>
        <v>0.30433163091984095</v>
      </c>
      <c r="G23" s="9">
        <f>+G24-G20-G18-G4-G7</f>
        <v>37169148</v>
      </c>
      <c r="H23" s="6">
        <f>+G23/G$24</f>
        <v>0.22403788080983866</v>
      </c>
      <c r="I23" s="9">
        <f>+I24-I20-I18-I4-I7</f>
        <v>34830873</v>
      </c>
      <c r="J23" s="6">
        <f>+I23/I$24</f>
        <v>0.20994387532575745</v>
      </c>
      <c r="K23" s="9">
        <f>+K24-K20-K18-K4-K7</f>
        <v>34250613</v>
      </c>
      <c r="L23" s="6">
        <f>+K23/K$24</f>
        <v>0.20644634504288101</v>
      </c>
      <c r="M23" s="9">
        <f>+M24-M20-M18-M4-M7</f>
        <v>35210727</v>
      </c>
      <c r="N23" s="6">
        <f>+M23/M$24</f>
        <v>0.21223345390789608</v>
      </c>
      <c r="O23" s="9">
        <f>+O24-O20-O18-O4-O7</f>
        <v>52044807</v>
      </c>
      <c r="P23" s="6">
        <f>+O23/O$24</f>
        <v>0.31370125210933153</v>
      </c>
      <c r="Q23" s="9">
        <f>+Q24-Q20-Q18-Q4-Q7</f>
        <v>62308153</v>
      </c>
      <c r="R23" s="6">
        <f>+Q23/Q$24</f>
        <v>0.3755638024120217</v>
      </c>
    </row>
    <row r="24" spans="2:18" s="4" customFormat="1">
      <c r="B24" s="4" t="s">
        <v>2</v>
      </c>
      <c r="C24" s="10">
        <v>165905640</v>
      </c>
      <c r="D24" s="11">
        <f>+D23+D20+D18+D7+D4</f>
        <v>1</v>
      </c>
      <c r="E24" s="10">
        <v>165905640</v>
      </c>
      <c r="F24" s="11">
        <f>+F23+F20+F18+F7+F4</f>
        <v>1</v>
      </c>
      <c r="G24" s="10">
        <v>165905640</v>
      </c>
      <c r="H24" s="11">
        <f>+H23+H20+H18+H7+H4</f>
        <v>1</v>
      </c>
      <c r="I24" s="10">
        <v>165905640</v>
      </c>
      <c r="J24" s="11">
        <f>+J23+J20+J18+J7+J4</f>
        <v>0.99999999999999989</v>
      </c>
      <c r="K24" s="10">
        <v>165905640</v>
      </c>
      <c r="L24" s="11">
        <f>+L23+L20+L18+L7+L4</f>
        <v>1</v>
      </c>
      <c r="M24" s="10">
        <v>165905640</v>
      </c>
      <c r="N24" s="11">
        <f>+N23+N20+N18+N7+N4</f>
        <v>1</v>
      </c>
      <c r="O24" s="10">
        <v>165905640</v>
      </c>
      <c r="P24" s="11">
        <f>+P23+P20+P18+P7+P4</f>
        <v>1</v>
      </c>
      <c r="Q24" s="10">
        <v>165905640</v>
      </c>
      <c r="R24" s="11">
        <f>+R23+R20+R18+R7+R4</f>
        <v>1</v>
      </c>
    </row>
    <row r="28" spans="2:18">
      <c r="M28" s="12"/>
    </row>
    <row r="29" spans="2:18">
      <c r="M29" s="12"/>
    </row>
    <row r="30" spans="2:18">
      <c r="M30" s="12"/>
    </row>
  </sheetData>
  <mergeCells count="8">
    <mergeCell ref="O3:P3"/>
    <mergeCell ref="Q3:R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2017-02-23T15:07:11Z</dcterms:created>
  <dcterms:modified xsi:type="dcterms:W3CDTF">2017-03-04T05:45:10Z</dcterms:modified>
</cp:coreProperties>
</file>