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Dhiraj working" sheetId="1" r:id="rId1"/>
  </sheets>
  <calcPr calcId="145621"/>
</workbook>
</file>

<file path=xl/calcChain.xml><?xml version="1.0" encoding="utf-8"?>
<calcChain xmlns="http://schemas.openxmlformats.org/spreadsheetml/2006/main">
  <c r="I30" i="1" l="1"/>
  <c r="J30" i="1" s="1"/>
  <c r="J29" i="1"/>
  <c r="P29" i="1" s="1"/>
  <c r="I29" i="1"/>
  <c r="I28" i="1"/>
  <c r="J28" i="1" s="1"/>
  <c r="I27" i="1"/>
  <c r="J27" i="1" s="1"/>
  <c r="L27" i="1" s="1"/>
  <c r="I26" i="1"/>
  <c r="J26" i="1" s="1"/>
  <c r="I25" i="1"/>
  <c r="J25" i="1" s="1"/>
  <c r="P25" i="1" s="1"/>
  <c r="I24" i="1"/>
  <c r="J24" i="1" s="1"/>
  <c r="I23" i="1"/>
  <c r="J23" i="1" s="1"/>
  <c r="L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L8" i="1" s="1"/>
  <c r="L7" i="1"/>
  <c r="J7" i="1"/>
  <c r="N7" i="1" s="1"/>
  <c r="J6" i="1"/>
  <c r="L6" i="1" s="1"/>
  <c r="J5" i="1"/>
  <c r="L5" i="1" s="1"/>
  <c r="N5" i="1" l="1"/>
  <c r="N6" i="1"/>
  <c r="P9" i="1"/>
  <c r="N9" i="1"/>
  <c r="L9" i="1"/>
  <c r="P13" i="1"/>
  <c r="N13" i="1"/>
  <c r="L13" i="1"/>
  <c r="P15" i="1"/>
  <c r="N15" i="1"/>
  <c r="L15" i="1"/>
  <c r="P19" i="1"/>
  <c r="N19" i="1"/>
  <c r="L19" i="1"/>
  <c r="P28" i="1"/>
  <c r="N28" i="1"/>
  <c r="L28" i="1"/>
  <c r="N10" i="1"/>
  <c r="L10" i="1"/>
  <c r="P10" i="1"/>
  <c r="N12" i="1"/>
  <c r="L12" i="1"/>
  <c r="P12" i="1"/>
  <c r="N14" i="1"/>
  <c r="L14" i="1"/>
  <c r="P14" i="1"/>
  <c r="N16" i="1"/>
  <c r="L16" i="1"/>
  <c r="P16" i="1"/>
  <c r="N18" i="1"/>
  <c r="L18" i="1"/>
  <c r="P18" i="1"/>
  <c r="N20" i="1"/>
  <c r="L20" i="1"/>
  <c r="P20" i="1"/>
  <c r="N22" i="1"/>
  <c r="L22" i="1"/>
  <c r="P22" i="1"/>
  <c r="N26" i="1"/>
  <c r="L26" i="1"/>
  <c r="P26" i="1"/>
  <c r="P11" i="1"/>
  <c r="N11" i="1"/>
  <c r="L11" i="1"/>
  <c r="P17" i="1"/>
  <c r="N17" i="1"/>
  <c r="L17" i="1"/>
  <c r="P21" i="1"/>
  <c r="N21" i="1"/>
  <c r="L21" i="1"/>
  <c r="P24" i="1"/>
  <c r="N24" i="1"/>
  <c r="L24" i="1"/>
  <c r="N30" i="1"/>
  <c r="L30" i="1"/>
  <c r="P30" i="1"/>
  <c r="N8" i="1"/>
  <c r="N23" i="1"/>
  <c r="N27" i="1"/>
  <c r="P23" i="1"/>
  <c r="L25" i="1"/>
  <c r="P27" i="1"/>
  <c r="L29" i="1"/>
  <c r="J31" i="1"/>
  <c r="N25" i="1"/>
  <c r="N29" i="1"/>
  <c r="L31" i="1" l="1"/>
  <c r="N31" i="1"/>
  <c r="P7" i="1"/>
</calcChain>
</file>

<file path=xl/sharedStrings.xml><?xml version="1.0" encoding="utf-8"?>
<sst xmlns="http://schemas.openxmlformats.org/spreadsheetml/2006/main" count="33" uniqueCount="33">
  <si>
    <t>DCF VALUATION PART</t>
  </si>
  <si>
    <t>PROJECT</t>
  </si>
  <si>
    <t>ISDTPL</t>
  </si>
  <si>
    <t>ITCTPL</t>
  </si>
  <si>
    <t>IDAAIPL</t>
  </si>
  <si>
    <t>IJDTPL</t>
  </si>
  <si>
    <t>MITPL</t>
  </si>
  <si>
    <t>ITATPL</t>
  </si>
  <si>
    <t>IPATRL</t>
  </si>
  <si>
    <t>TOTAL CF</t>
  </si>
  <si>
    <t>CASH/unit</t>
  </si>
  <si>
    <t>PVF 10%</t>
  </si>
  <si>
    <t>Column1</t>
  </si>
  <si>
    <t>PVF 15%</t>
  </si>
  <si>
    <t>Column2</t>
  </si>
  <si>
    <t>YEAR</t>
  </si>
  <si>
    <t>Surat-Dahisar</t>
  </si>
  <si>
    <t>Tumkar</t>
  </si>
  <si>
    <t>IDAA</t>
  </si>
  <si>
    <t>Jaipur</t>
  </si>
  <si>
    <t>MVR</t>
  </si>
  <si>
    <t>Talegaon</t>
  </si>
  <si>
    <t>Pathankot</t>
  </si>
  <si>
    <t>Ann. III</t>
  </si>
  <si>
    <t>Ann. VI</t>
  </si>
  <si>
    <t>Ann. IV</t>
  </si>
  <si>
    <t>Ann. V</t>
  </si>
  <si>
    <t>Ann. VIII</t>
  </si>
  <si>
    <t>Ann. VII</t>
  </si>
  <si>
    <t>Ann. IX</t>
  </si>
  <si>
    <t>Source - walker chandiok &amp; co. llp</t>
  </si>
  <si>
    <t xml:space="preserve">NO. OF UNITS -  </t>
  </si>
  <si>
    <t>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</si>
</sst>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.0000_ ;_ * \-#,##0.00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NumberFormat="1"/>
    <xf numFmtId="10" fontId="0" fillId="0" borderId="0" xfId="0" applyNumberFormat="1"/>
    <xf numFmtId="0" fontId="2" fillId="0" borderId="1" xfId="0" applyNumberFormat="1" applyFont="1" applyBorder="1"/>
    <xf numFmtId="4" fontId="0" fillId="0" borderId="0" xfId="0" applyNumberFormat="1"/>
    <xf numFmtId="165" fontId="0" fillId="0" borderId="0" xfId="1" applyNumberFormat="1" applyFont="1"/>
    <xf numFmtId="14" fontId="0" fillId="0" borderId="0" xfId="0" applyNumberFormat="1"/>
    <xf numFmtId="0" fontId="2" fillId="0" borderId="2" xfId="0" applyNumberFormat="1" applyFont="1" applyBorder="1"/>
    <xf numFmtId="0" fontId="0" fillId="0" borderId="0" xfId="0" applyBorder="1"/>
    <xf numFmtId="0" fontId="0" fillId="0" borderId="0" xfId="0" applyNumberFormat="1" applyBorder="1"/>
    <xf numFmtId="4" fontId="0" fillId="0" borderId="0" xfId="0" applyNumberFormat="1" applyBorder="1"/>
    <xf numFmtId="0" fontId="7" fillId="0" borderId="0" xfId="0" applyFont="1"/>
    <xf numFmtId="0" fontId="2" fillId="0" borderId="0" xfId="0" applyFont="1"/>
  </cellXfs>
  <cellStyles count="2">
    <cellStyle name="Comma" xfId="1" builtinId="3"/>
    <cellStyle name="Normal" xfId="0" builtinId="0"/>
  </cellStyles>
  <dxfs count="21"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numFmt numFmtId="0" formatCode="General"/>
    </dxf>
    <dxf>
      <numFmt numFmtId="4" formatCode="#,##0.00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numFmt numFmtId="4" formatCode="#,##0.00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2" displayName="Table42" ref="A4:N31" totalsRowCount="1" headerRowDxfId="20">
  <autoFilter ref="A4:N30"/>
  <tableColumns count="14">
    <tableColumn id="1" name="PROJECT" totalsRowDxfId="19"/>
    <tableColumn id="2" name="ISDTPL" totalsRowDxfId="18"/>
    <tableColumn id="3" name="ITCTPL" totalsRowDxfId="17"/>
    <tableColumn id="4" name="IDAAIPL" totalsRowDxfId="16"/>
    <tableColumn id="5" name="IJDTPL" totalsRowDxfId="15"/>
    <tableColumn id="6" name="MITPL" totalsRowDxfId="14"/>
    <tableColumn id="7" name="ITATPL" totalsRowDxfId="13"/>
    <tableColumn id="14" name="IPATRL" totalsRowDxfId="12"/>
    <tableColumn id="8" name="TOTAL CF" dataDxfId="10" totalsRowDxfId="11">
      <calculatedColumnFormula>Table42[[#This Row],[ISDTPL]]+Table42[[#This Row],[ITCTPL]]+Table42[[#This Row],[IDAAIPL]]+Table42[[#This Row],[IJDTPL]]+Table42[[#This Row],[MITPL]]+Table42[[#This Row],[ITATPL]]</calculatedColumnFormula>
    </tableColumn>
    <tableColumn id="9" name="CASH/unit" totalsRowFunction="sum" dataDxfId="8" totalsRowDxfId="9">
      <calculatedColumnFormula>Table42[[#This Row],[TOTAL CF]]/580.5</calculatedColumnFormula>
    </tableColumn>
    <tableColumn id="10" name="PVF 10%" dataDxfId="6" totalsRowDxfId="7"/>
    <tableColumn id="11" name="Column1" totalsRowFunction="sum" dataDxfId="4" totalsRowDxfId="5">
      <calculatedColumnFormula>Table42[[#This Row],[CASH/unit]]*Table42[[#This Row],[PVF 10%]]</calculatedColumnFormula>
    </tableColumn>
    <tableColumn id="12" name="PVF 15%" dataDxfId="2" totalsRowDxfId="3"/>
    <tableColumn id="13" name="Column2" totalsRowFunction="sum" dataDxfId="0" totalsRowDxfId="1">
      <calculatedColumnFormula>Table42[[#This Row],[CASH/unit]]*Table42[[#This Row],[PVF 15%]]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tabSelected="1" zoomScaleNormal="100" workbookViewId="0">
      <selection activeCell="A2" sqref="A2"/>
    </sheetView>
  </sheetViews>
  <sheetFormatPr defaultRowHeight="15" x14ac:dyDescent="0.25"/>
  <cols>
    <col min="1" max="1" width="11.5703125" customWidth="1"/>
    <col min="2" max="2" width="8" customWidth="1"/>
    <col min="3" max="3" width="7.140625" customWidth="1"/>
    <col min="4" max="4" width="9" customWidth="1"/>
    <col min="5" max="5" width="9.42578125" customWidth="1"/>
    <col min="6" max="6" width="8.5703125" customWidth="1"/>
    <col min="7" max="7" width="8.42578125" customWidth="1"/>
    <col min="8" max="8" width="14.85546875" customWidth="1"/>
    <col min="9" max="9" width="14.140625" customWidth="1"/>
    <col min="10" max="10" width="13" customWidth="1"/>
    <col min="11" max="12" width="9.140625" customWidth="1"/>
    <col min="13" max="13" width="9.42578125" customWidth="1"/>
    <col min="14" max="15" width="10.42578125" bestFit="1" customWidth="1"/>
    <col min="16" max="16" width="10.7109375" bestFit="1" customWidth="1"/>
  </cols>
  <sheetData>
    <row r="2" spans="1:17" ht="23.25" x14ac:dyDescent="0.35">
      <c r="B2" s="1" t="s">
        <v>0</v>
      </c>
    </row>
    <row r="3" spans="1:17" ht="21" x14ac:dyDescent="0.35">
      <c r="B3" s="2"/>
    </row>
    <row r="4" spans="1:17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5" spans="1:17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/>
      <c r="J5" s="5">
        <f>Table42[[#This Row],[TOTAL CF]]/580.5</f>
        <v>0</v>
      </c>
      <c r="L5" s="5">
        <f>Table42[[#This Row],[CASH/unit]]*Table42[[#This Row],[PVF 10%]]</f>
        <v>0</v>
      </c>
      <c r="M5" s="5"/>
      <c r="N5" s="5">
        <f>Table42[[#This Row],[CASH/unit]]*Table42[[#This Row],[PVF 15%]]</f>
        <v>0</v>
      </c>
    </row>
    <row r="6" spans="1:17" x14ac:dyDescent="0.25">
      <c r="B6" t="s">
        <v>23</v>
      </c>
      <c r="C6" t="s">
        <v>24</v>
      </c>
      <c r="D6" t="s">
        <v>25</v>
      </c>
      <c r="E6" t="s">
        <v>26</v>
      </c>
      <c r="F6" t="s">
        <v>27</v>
      </c>
      <c r="G6" t="s">
        <v>28</v>
      </c>
      <c r="H6" t="s">
        <v>29</v>
      </c>
      <c r="I6" s="5"/>
      <c r="J6" s="5">
        <f>Table42[[#This Row],[TOTAL CF]]/580.5</f>
        <v>0</v>
      </c>
      <c r="L6" s="5">
        <f>Table42[[#This Row],[CASH/unit]]*Table42[[#This Row],[PVF 10%]]</f>
        <v>0</v>
      </c>
      <c r="M6" s="5"/>
      <c r="N6" s="5">
        <f>Table42[[#This Row],[CASH/unit]]*Table42[[#This Row],[PVF 15%]]</f>
        <v>0</v>
      </c>
    </row>
    <row r="7" spans="1:17" hidden="1" x14ac:dyDescent="0.25">
      <c r="A7">
        <v>2017</v>
      </c>
      <c r="I7" s="7"/>
      <c r="J7" s="8">
        <f>Table42[[#This Row],[TOTAL CF]]/580.5</f>
        <v>0</v>
      </c>
      <c r="K7" s="9">
        <v>0.90900000000000003</v>
      </c>
      <c r="L7" s="9">
        <f>Table42[[#This Row],[CASH/unit]]*Table42[[#This Row],[PVF 10%]]</f>
        <v>0</v>
      </c>
      <c r="M7" s="9">
        <v>0.86960000000000004</v>
      </c>
      <c r="N7" s="9">
        <f>Table42[[#This Row],[CASH/unit]]*Table42[[#This Row],[PVF 15%]]</f>
        <v>0</v>
      </c>
      <c r="P7" s="6">
        <f>XIRR(P8:P30,O8:O30)</f>
        <v>0.19160035252571103</v>
      </c>
    </row>
    <row r="8" spans="1:17" x14ac:dyDescent="0.25">
      <c r="A8">
        <v>2018</v>
      </c>
      <c r="B8">
        <v>2761.1</v>
      </c>
      <c r="C8">
        <v>319.8</v>
      </c>
      <c r="D8">
        <v>965.3</v>
      </c>
      <c r="E8">
        <v>518.9</v>
      </c>
      <c r="F8">
        <v>43.2</v>
      </c>
      <c r="G8">
        <v>182.7</v>
      </c>
      <c r="H8">
        <v>490.4</v>
      </c>
      <c r="I8" s="11">
        <f>Table42[[#This Row],[ISDTPL]]+Table42[[#This Row],[ITCTPL]]+Table42[[#This Row],[IDAAIPL]]+Table42[[#This Row],[IJDTPL]]+Table42[[#This Row],[MITPL]]+Table42[[#This Row],[ITATPL]]+Table42[[#This Row],[IPATRL]]</f>
        <v>5281.3999999999987</v>
      </c>
      <c r="J8" s="8">
        <f>Table42[[#This Row],[TOTAL CF]]/580.5</f>
        <v>9.0980189491817374</v>
      </c>
      <c r="K8" s="9">
        <v>0.82650000000000001</v>
      </c>
      <c r="L8" s="9">
        <f>Table42[[#This Row],[CASH/unit]]*Table42[[#This Row],[PVF 10%]]</f>
        <v>7.5195126614987062</v>
      </c>
      <c r="M8" s="9">
        <v>0.75619999999999998</v>
      </c>
      <c r="N8" s="9">
        <f>Table42[[#This Row],[CASH/unit]]*Table42[[#This Row],[PVF 15%]]</f>
        <v>6.8799219293712293</v>
      </c>
      <c r="O8" s="10">
        <v>43190</v>
      </c>
      <c r="P8">
        <v>-78</v>
      </c>
    </row>
    <row r="9" spans="1:17" x14ac:dyDescent="0.25">
      <c r="A9">
        <v>2019</v>
      </c>
      <c r="B9">
        <v>2982.5</v>
      </c>
      <c r="C9">
        <v>856.8</v>
      </c>
      <c r="D9">
        <v>1915.6</v>
      </c>
      <c r="E9">
        <v>1065.8</v>
      </c>
      <c r="F9">
        <v>442.2</v>
      </c>
      <c r="G9">
        <v>413.1</v>
      </c>
      <c r="H9">
        <v>1094.2</v>
      </c>
      <c r="I9" s="11">
        <f>Table42[[#This Row],[ISDTPL]]+Table42[[#This Row],[ITCTPL]]+Table42[[#This Row],[IDAAIPL]]+Table42[[#This Row],[IJDTPL]]+Table42[[#This Row],[MITPL]]+Table42[[#This Row],[ITATPL]]+Table42[[#This Row],[IPATRL]]</f>
        <v>8770.2000000000007</v>
      </c>
      <c r="J9" s="8">
        <f>Table42[[#This Row],[TOTAL CF]]/580.5</f>
        <v>15.108010335917314</v>
      </c>
      <c r="K9" s="9">
        <v>0.75139999999999996</v>
      </c>
      <c r="L9" s="9">
        <f>Table42[[#This Row],[CASH/unit]]*Table42[[#This Row],[PVF 10%]]</f>
        <v>11.352158966408268</v>
      </c>
      <c r="M9" s="9">
        <v>0.65759999999999996</v>
      </c>
      <c r="N9" s="9">
        <f>Table42[[#This Row],[CASH/unit]]*Table42[[#This Row],[PVF 15%]]</f>
        <v>9.935027596899225</v>
      </c>
      <c r="O9" s="10">
        <v>43555</v>
      </c>
      <c r="P9" s="8">
        <f>Table42[[#This Row],[CASH/unit]]</f>
        <v>15.108010335917314</v>
      </c>
    </row>
    <row r="10" spans="1:17" x14ac:dyDescent="0.25">
      <c r="A10">
        <v>2020</v>
      </c>
      <c r="B10">
        <v>3691.6</v>
      </c>
      <c r="C10">
        <v>73.900000000000006</v>
      </c>
      <c r="D10">
        <v>1824.9</v>
      </c>
      <c r="E10">
        <v>805.6</v>
      </c>
      <c r="F10">
        <v>504</v>
      </c>
      <c r="G10">
        <v>410.7</v>
      </c>
      <c r="H10">
        <v>963.8</v>
      </c>
      <c r="I10" s="11">
        <f>Table42[[#This Row],[ISDTPL]]+Table42[[#This Row],[ITCTPL]]+Table42[[#This Row],[IDAAIPL]]+Table42[[#This Row],[IJDTPL]]+Table42[[#This Row],[MITPL]]+Table42[[#This Row],[ITATPL]]+Table42[[#This Row],[IPATRL]]</f>
        <v>8274.5</v>
      </c>
      <c r="J10" s="8">
        <f>Table42[[#This Row],[TOTAL CF]]/580.5</f>
        <v>14.254091300602928</v>
      </c>
      <c r="K10" s="9">
        <v>0.68310000000000004</v>
      </c>
      <c r="L10" s="9">
        <f>Table42[[#This Row],[CASH/unit]]*Table42[[#This Row],[PVF 10%]]</f>
        <v>9.7369697674418614</v>
      </c>
      <c r="M10" s="9">
        <v>0.57179999999999997</v>
      </c>
      <c r="N10" s="9">
        <f>Table42[[#This Row],[CASH/unit]]*Table42[[#This Row],[PVF 15%]]</f>
        <v>8.1504894056847537</v>
      </c>
      <c r="O10" s="10">
        <v>43921</v>
      </c>
      <c r="P10" s="8">
        <f>Table42[[#This Row],[CASH/unit]]</f>
        <v>14.254091300602928</v>
      </c>
      <c r="Q10" s="8"/>
    </row>
    <row r="11" spans="1:17" x14ac:dyDescent="0.25">
      <c r="A11">
        <v>2021</v>
      </c>
      <c r="B11">
        <v>4073.2</v>
      </c>
      <c r="C11">
        <v>523.79999999999995</v>
      </c>
      <c r="D11">
        <v>2370.5</v>
      </c>
      <c r="E11">
        <v>914.1</v>
      </c>
      <c r="F11">
        <v>716.6</v>
      </c>
      <c r="G11">
        <v>526.5</v>
      </c>
      <c r="H11">
        <v>1155.3</v>
      </c>
      <c r="I11" s="11">
        <f>Table42[[#This Row],[ISDTPL]]+Table42[[#This Row],[ITCTPL]]+Table42[[#This Row],[IDAAIPL]]+Table42[[#This Row],[IJDTPL]]+Table42[[#This Row],[MITPL]]+Table42[[#This Row],[ITATPL]]+Table42[[#This Row],[IPATRL]]</f>
        <v>10280</v>
      </c>
      <c r="J11" s="8">
        <f>Table42[[#This Row],[TOTAL CF]]/580.5</f>
        <v>17.708871662360036</v>
      </c>
      <c r="K11" s="9">
        <v>0.621</v>
      </c>
      <c r="L11" s="9">
        <f>Table42[[#This Row],[CASH/unit]]*Table42[[#This Row],[PVF 10%]]</f>
        <v>10.997209302325581</v>
      </c>
      <c r="M11" s="9">
        <v>0.49719999999999998</v>
      </c>
      <c r="N11" s="9">
        <f>Table42[[#This Row],[CASH/unit]]*Table42[[#This Row],[PVF 15%]]</f>
        <v>8.8048509905254093</v>
      </c>
      <c r="O11" s="10">
        <v>44286</v>
      </c>
      <c r="P11" s="8">
        <f>Table42[[#This Row],[CASH/unit]]</f>
        <v>17.708871662360036</v>
      </c>
      <c r="Q11" s="8"/>
    </row>
    <row r="12" spans="1:17" x14ac:dyDescent="0.25">
      <c r="A12">
        <v>2022</v>
      </c>
      <c r="B12">
        <v>2553</v>
      </c>
      <c r="C12">
        <v>1049.5</v>
      </c>
      <c r="D12">
        <v>1286.0999999999999</v>
      </c>
      <c r="E12">
        <v>1044.4000000000001</v>
      </c>
      <c r="F12">
        <v>804.7</v>
      </c>
      <c r="G12">
        <v>351.2</v>
      </c>
      <c r="H12">
        <v>1390.6</v>
      </c>
      <c r="I12" s="11">
        <f>Table42[[#This Row],[ISDTPL]]+Table42[[#This Row],[ITCTPL]]+Table42[[#This Row],[IDAAIPL]]+Table42[[#This Row],[IJDTPL]]+Table42[[#This Row],[MITPL]]+Table42[[#This Row],[ITATPL]]+Table42[[#This Row],[IPATRL]]</f>
        <v>8479.5</v>
      </c>
      <c r="J12" s="8">
        <f>Table42[[#This Row],[TOTAL CF]]/580.5</f>
        <v>14.607235142118864</v>
      </c>
      <c r="K12" s="9">
        <v>0.5645</v>
      </c>
      <c r="L12" s="9">
        <f>Table42[[#This Row],[CASH/unit]]*Table42[[#This Row],[PVF 10%]]</f>
        <v>8.2457842377260988</v>
      </c>
      <c r="M12" s="9">
        <v>0.43230000000000002</v>
      </c>
      <c r="N12" s="9">
        <f>Table42[[#This Row],[CASH/unit]]*Table42[[#This Row],[PVF 15%]]</f>
        <v>6.3147077519379851</v>
      </c>
      <c r="O12" s="10">
        <v>44651</v>
      </c>
      <c r="P12" s="8">
        <f>Table42[[#This Row],[CASH/unit]]</f>
        <v>14.607235142118864</v>
      </c>
    </row>
    <row r="13" spans="1:17" x14ac:dyDescent="0.25">
      <c r="A13">
        <v>2023</v>
      </c>
      <c r="B13">
        <v>0</v>
      </c>
      <c r="C13">
        <v>1219.8</v>
      </c>
      <c r="D13">
        <v>0</v>
      </c>
      <c r="E13">
        <v>1661.3</v>
      </c>
      <c r="F13">
        <v>898.8</v>
      </c>
      <c r="G13">
        <v>422.8</v>
      </c>
      <c r="H13">
        <v>1834.8</v>
      </c>
      <c r="I13" s="11">
        <f>Table42[[#This Row],[ISDTPL]]+Table42[[#This Row],[ITCTPL]]+Table42[[#This Row],[IDAAIPL]]+Table42[[#This Row],[IJDTPL]]+Table42[[#This Row],[MITPL]]+Table42[[#This Row],[ITATPL]]+Table42[[#This Row],[IPATRL]]</f>
        <v>6037.5</v>
      </c>
      <c r="J13" s="8">
        <f>Table42[[#This Row],[TOTAL CF]]/580.5</f>
        <v>10.400516795865633</v>
      </c>
      <c r="K13" s="9">
        <v>0.51319999999999999</v>
      </c>
      <c r="L13" s="9">
        <f>Table42[[#This Row],[CASH/unit]]*Table42[[#This Row],[PVF 10%]]</f>
        <v>5.3375452196382422</v>
      </c>
      <c r="M13" s="9">
        <v>0.37590000000000001</v>
      </c>
      <c r="N13" s="9">
        <f>Table42[[#This Row],[CASH/unit]]*Table42[[#This Row],[PVF 15%]]</f>
        <v>3.9095542635658913</v>
      </c>
      <c r="O13" s="10">
        <v>45016</v>
      </c>
      <c r="P13" s="8">
        <f>Table42[[#This Row],[CASH/unit]]</f>
        <v>10.400516795865633</v>
      </c>
    </row>
    <row r="14" spans="1:17" x14ac:dyDescent="0.25">
      <c r="A14">
        <v>2024</v>
      </c>
      <c r="B14">
        <v>0</v>
      </c>
      <c r="C14">
        <v>2005.3</v>
      </c>
      <c r="D14">
        <v>0</v>
      </c>
      <c r="E14">
        <v>1873.5</v>
      </c>
      <c r="F14">
        <v>828.9</v>
      </c>
      <c r="G14">
        <v>759.2</v>
      </c>
      <c r="H14">
        <v>2030.4</v>
      </c>
      <c r="I14" s="11">
        <f>Table42[[#This Row],[ISDTPL]]+Table42[[#This Row],[ITCTPL]]+Table42[[#This Row],[IDAAIPL]]+Table42[[#This Row],[IJDTPL]]+Table42[[#This Row],[MITPL]]+Table42[[#This Row],[ITATPL]]+Table42[[#This Row],[IPATRL]]</f>
        <v>7497.2999999999993</v>
      </c>
      <c r="J14" s="8">
        <f>Table42[[#This Row],[TOTAL CF]]/580.5</f>
        <v>12.915245478036175</v>
      </c>
      <c r="K14" s="9">
        <v>0.46650000000000003</v>
      </c>
      <c r="L14" s="9">
        <f>Table42[[#This Row],[CASH/unit]]*Table42[[#This Row],[PVF 10%]]</f>
        <v>6.0249620155038759</v>
      </c>
      <c r="M14" s="9">
        <v>0.32690000000000002</v>
      </c>
      <c r="N14" s="9">
        <f>Table42[[#This Row],[CASH/unit]]*Table42[[#This Row],[PVF 15%]]</f>
        <v>4.2219937467700257</v>
      </c>
      <c r="O14" s="10">
        <v>45382</v>
      </c>
      <c r="P14" s="8">
        <f>Table42[[#This Row],[CASH/unit]]</f>
        <v>12.915245478036175</v>
      </c>
    </row>
    <row r="15" spans="1:17" x14ac:dyDescent="0.25">
      <c r="A15">
        <v>2025</v>
      </c>
      <c r="B15">
        <v>0</v>
      </c>
      <c r="C15">
        <v>428.3</v>
      </c>
      <c r="D15">
        <v>0</v>
      </c>
      <c r="E15">
        <v>2087.5</v>
      </c>
      <c r="F15">
        <v>939.5</v>
      </c>
      <c r="G15">
        <v>850.6</v>
      </c>
      <c r="H15">
        <v>1963.6</v>
      </c>
      <c r="I15" s="11">
        <f>Table42[[#This Row],[ISDTPL]]+Table42[[#This Row],[ITCTPL]]+Table42[[#This Row],[IDAAIPL]]+Table42[[#This Row],[IJDTPL]]+Table42[[#This Row],[MITPL]]+Table42[[#This Row],[ITATPL]]+Table42[[#This Row],[IPATRL]]</f>
        <v>6269.5</v>
      </c>
      <c r="J15" s="8">
        <f>Table42[[#This Row],[TOTAL CF]]/580.5</f>
        <v>10.800172265288545</v>
      </c>
      <c r="K15" s="9">
        <v>0.42409999999999998</v>
      </c>
      <c r="L15" s="9">
        <f>Table42[[#This Row],[CASH/unit]]*Table42[[#This Row],[PVF 10%]]</f>
        <v>4.580353057708872</v>
      </c>
      <c r="M15" s="9">
        <v>0.2843</v>
      </c>
      <c r="N15" s="9">
        <f>Table42[[#This Row],[CASH/unit]]*Table42[[#This Row],[PVF 15%]]</f>
        <v>3.0704889750215334</v>
      </c>
      <c r="O15" s="10">
        <v>45747</v>
      </c>
      <c r="P15" s="8">
        <f>Table42[[#This Row],[CASH/unit]]</f>
        <v>10.800172265288545</v>
      </c>
    </row>
    <row r="16" spans="1:17" x14ac:dyDescent="0.25">
      <c r="A16">
        <v>2026</v>
      </c>
      <c r="B16">
        <v>0</v>
      </c>
      <c r="C16">
        <v>937.5</v>
      </c>
      <c r="D16">
        <v>0</v>
      </c>
      <c r="E16">
        <v>2328.6999999999998</v>
      </c>
      <c r="F16">
        <v>1227.2</v>
      </c>
      <c r="G16">
        <v>951.6</v>
      </c>
      <c r="H16">
        <v>2261.9</v>
      </c>
      <c r="I16" s="11">
        <f>Table42[[#This Row],[ISDTPL]]+Table42[[#This Row],[ITCTPL]]+Table42[[#This Row],[IDAAIPL]]+Table42[[#This Row],[IJDTPL]]+Table42[[#This Row],[MITPL]]+Table42[[#This Row],[ITATPL]]+Table42[[#This Row],[IPATRL]]</f>
        <v>7706.9</v>
      </c>
      <c r="J16" s="8">
        <f>Table42[[#This Row],[TOTAL CF]]/580.5</f>
        <v>13.27631352282515</v>
      </c>
      <c r="K16" s="9">
        <v>0.38550000000000001</v>
      </c>
      <c r="L16" s="9">
        <f>Table42[[#This Row],[CASH/unit]]*Table42[[#This Row],[PVF 10%]]</f>
        <v>5.1180188630490955</v>
      </c>
      <c r="M16" s="9">
        <v>0.2472</v>
      </c>
      <c r="N16" s="9">
        <f>Table42[[#This Row],[CASH/unit]]*Table42[[#This Row],[PVF 15%]]</f>
        <v>3.2819047028423771</v>
      </c>
      <c r="O16" s="10">
        <v>46112</v>
      </c>
      <c r="P16" s="8">
        <f>Table42[[#This Row],[CASH/unit]]</f>
        <v>13.27631352282515</v>
      </c>
    </row>
    <row r="17" spans="1:16" x14ac:dyDescent="0.25">
      <c r="A17">
        <v>2027</v>
      </c>
      <c r="B17">
        <v>0</v>
      </c>
      <c r="C17">
        <v>815.7</v>
      </c>
      <c r="D17">
        <v>0</v>
      </c>
      <c r="E17">
        <v>1922.2</v>
      </c>
      <c r="F17">
        <v>440.3</v>
      </c>
      <c r="G17">
        <v>1060.3</v>
      </c>
      <c r="H17">
        <v>2787.3</v>
      </c>
      <c r="I17" s="11">
        <f>Table42[[#This Row],[ISDTPL]]+Table42[[#This Row],[ITCTPL]]+Table42[[#This Row],[IDAAIPL]]+Table42[[#This Row],[IJDTPL]]+Table42[[#This Row],[MITPL]]+Table42[[#This Row],[ITATPL]]+Table42[[#This Row],[IPATRL]]</f>
        <v>7025.8</v>
      </c>
      <c r="J17" s="8">
        <f>Table42[[#This Row],[TOTAL CF]]/580.5</f>
        <v>12.103014642549526</v>
      </c>
      <c r="K17" s="9">
        <v>0.35049999999999998</v>
      </c>
      <c r="L17" s="9">
        <f>Table42[[#This Row],[CASH/unit]]*Table42[[#This Row],[PVF 10%]]</f>
        <v>4.2421066322136092</v>
      </c>
      <c r="M17" s="9">
        <v>0.215</v>
      </c>
      <c r="N17" s="9">
        <f>Table42[[#This Row],[CASH/unit]]*Table42[[#This Row],[PVF 15%]]</f>
        <v>2.6021481481481481</v>
      </c>
      <c r="O17" s="10">
        <v>46477</v>
      </c>
      <c r="P17" s="8">
        <f>Table42[[#This Row],[CASH/unit]]</f>
        <v>12.103014642549526</v>
      </c>
    </row>
    <row r="18" spans="1:16" x14ac:dyDescent="0.25">
      <c r="A18">
        <v>2028</v>
      </c>
      <c r="B18">
        <v>0</v>
      </c>
      <c r="C18">
        <v>-237.7</v>
      </c>
      <c r="D18">
        <v>0</v>
      </c>
      <c r="E18">
        <v>2168.4</v>
      </c>
      <c r="G18">
        <v>856.7</v>
      </c>
      <c r="H18">
        <v>3181.9</v>
      </c>
      <c r="I18" s="11">
        <f>Table42[[#This Row],[ISDTPL]]+Table42[[#This Row],[ITCTPL]]+Table42[[#This Row],[IDAAIPL]]+Table42[[#This Row],[IJDTPL]]+Table42[[#This Row],[MITPL]]+Table42[[#This Row],[ITATPL]]+Table42[[#This Row],[IPATRL]]</f>
        <v>5969.3</v>
      </c>
      <c r="J18" s="8">
        <f>Table42[[#This Row],[TOTAL CF]]/580.5</f>
        <v>10.28303186907838</v>
      </c>
      <c r="K18" s="9">
        <v>0.31859999999999999</v>
      </c>
      <c r="L18" s="9">
        <f>Table42[[#This Row],[CASH/unit]]*Table42[[#This Row],[PVF 10%]]</f>
        <v>3.2761739534883718</v>
      </c>
      <c r="M18" s="9">
        <v>0.187</v>
      </c>
      <c r="N18" s="9">
        <f>Table42[[#This Row],[CASH/unit]]*Table42[[#This Row],[PVF 15%]]</f>
        <v>1.922926959517657</v>
      </c>
      <c r="O18" s="10">
        <v>46843</v>
      </c>
      <c r="P18" s="8">
        <f>Table42[[#This Row],[CASH/unit]]</f>
        <v>10.28303186907838</v>
      </c>
    </row>
    <row r="19" spans="1:16" x14ac:dyDescent="0.25">
      <c r="A19">
        <v>2029</v>
      </c>
      <c r="B19">
        <v>0</v>
      </c>
      <c r="C19">
        <v>544.79999999999995</v>
      </c>
      <c r="D19">
        <v>0</v>
      </c>
      <c r="E19">
        <v>2444.5</v>
      </c>
      <c r="G19">
        <v>960.9</v>
      </c>
      <c r="H19">
        <v>3186.3</v>
      </c>
      <c r="I19" s="11">
        <f>Table42[[#This Row],[ISDTPL]]+Table42[[#This Row],[ITCTPL]]+Table42[[#This Row],[IDAAIPL]]+Table42[[#This Row],[IJDTPL]]+Table42[[#This Row],[MITPL]]+Table42[[#This Row],[ITATPL]]+Table42[[#This Row],[IPATRL]]</f>
        <v>7136.5</v>
      </c>
      <c r="J19" s="8">
        <f>Table42[[#This Row],[TOTAL CF]]/580.5</f>
        <v>12.293712316968131</v>
      </c>
      <c r="K19" s="9">
        <v>0.28960000000000002</v>
      </c>
      <c r="L19" s="9">
        <f>Table42[[#This Row],[CASH/unit]]*Table42[[#This Row],[PVF 10%]]</f>
        <v>3.560259086993971</v>
      </c>
      <c r="M19" s="9">
        <v>0.16259999999999999</v>
      </c>
      <c r="N19" s="9">
        <f>Table42[[#This Row],[CASH/unit]]*Table42[[#This Row],[PVF 15%]]</f>
        <v>1.998957622739018</v>
      </c>
      <c r="O19" s="10">
        <v>47208</v>
      </c>
      <c r="P19" s="8">
        <f>Table42[[#This Row],[CASH/unit]]</f>
        <v>12.293712316968131</v>
      </c>
    </row>
    <row r="20" spans="1:16" x14ac:dyDescent="0.25">
      <c r="A20">
        <v>2030</v>
      </c>
      <c r="B20">
        <v>0</v>
      </c>
      <c r="C20">
        <v>2933.2</v>
      </c>
      <c r="D20">
        <v>0</v>
      </c>
      <c r="E20">
        <v>3592.2</v>
      </c>
      <c r="G20">
        <v>1471.9</v>
      </c>
      <c r="H20">
        <v>3160.4</v>
      </c>
      <c r="I20" s="11">
        <f>Table42[[#This Row],[ISDTPL]]+Table42[[#This Row],[ITCTPL]]+Table42[[#This Row],[IDAAIPL]]+Table42[[#This Row],[IJDTPL]]+Table42[[#This Row],[MITPL]]+Table42[[#This Row],[ITATPL]]+Table42[[#This Row],[IPATRL]]</f>
        <v>11157.699999999999</v>
      </c>
      <c r="J20" s="8">
        <f>Table42[[#This Row],[TOTAL CF]]/580.5</f>
        <v>19.220844099913865</v>
      </c>
      <c r="K20" s="9">
        <v>0.26329999999999998</v>
      </c>
      <c r="L20" s="9">
        <f>Table42[[#This Row],[CASH/unit]]*Table42[[#This Row],[PVF 10%]]</f>
        <v>5.0608482515073199</v>
      </c>
      <c r="M20" s="9">
        <v>0.1414</v>
      </c>
      <c r="N20" s="9">
        <f>Table42[[#This Row],[CASH/unit]]*Table42[[#This Row],[PVF 15%]]</f>
        <v>2.7178273557278203</v>
      </c>
      <c r="O20" s="10">
        <v>47573</v>
      </c>
      <c r="P20" s="8">
        <f>Table42[[#This Row],[CASH/unit]]</f>
        <v>19.220844099913865</v>
      </c>
    </row>
    <row r="21" spans="1:16" x14ac:dyDescent="0.25">
      <c r="A21">
        <v>2031</v>
      </c>
      <c r="B21">
        <v>0</v>
      </c>
      <c r="C21">
        <v>4021.2</v>
      </c>
      <c r="D21">
        <v>0</v>
      </c>
      <c r="E21">
        <v>3985.9</v>
      </c>
      <c r="G21">
        <v>1634.3</v>
      </c>
      <c r="H21">
        <v>4377.1000000000004</v>
      </c>
      <c r="I21" s="11">
        <f>Table42[[#This Row],[ISDTPL]]+Table42[[#This Row],[ITCTPL]]+Table42[[#This Row],[IDAAIPL]]+Table42[[#This Row],[IJDTPL]]+Table42[[#This Row],[MITPL]]+Table42[[#This Row],[ITATPL]]+Table42[[#This Row],[IPATRL]]</f>
        <v>14018.5</v>
      </c>
      <c r="J21" s="8">
        <f>Table42[[#This Row],[TOTAL CF]]/580.5</f>
        <v>24.149009474590869</v>
      </c>
      <c r="K21" s="9">
        <v>0.2394</v>
      </c>
      <c r="L21" s="9">
        <f>Table42[[#This Row],[CASH/unit]]*Table42[[#This Row],[PVF 10%]]</f>
        <v>5.7812728682170542</v>
      </c>
      <c r="M21" s="9">
        <v>0.123</v>
      </c>
      <c r="N21" s="9">
        <f>Table42[[#This Row],[CASH/unit]]*Table42[[#This Row],[PVF 15%]]</f>
        <v>2.9703281653746769</v>
      </c>
      <c r="O21" s="10">
        <v>47938</v>
      </c>
      <c r="P21" s="8">
        <f>Table42[[#This Row],[CASH/unit]]</f>
        <v>24.149009474590869</v>
      </c>
    </row>
    <row r="22" spans="1:16" x14ac:dyDescent="0.25">
      <c r="A22">
        <v>2032</v>
      </c>
      <c r="B22">
        <v>0</v>
      </c>
      <c r="C22">
        <v>4623.1000000000004</v>
      </c>
      <c r="D22">
        <v>0</v>
      </c>
      <c r="E22">
        <v>4433.8999999999996</v>
      </c>
      <c r="G22">
        <v>1817.3</v>
      </c>
      <c r="H22">
        <v>4861.3</v>
      </c>
      <c r="I22" s="11">
        <f>Table42[[#This Row],[ISDTPL]]+Table42[[#This Row],[ITCTPL]]+Table42[[#This Row],[IDAAIPL]]+Table42[[#This Row],[IJDTPL]]+Table42[[#This Row],[MITPL]]+Table42[[#This Row],[ITATPL]]+Table42[[#This Row],[IPATRL]]</f>
        <v>15735.599999999999</v>
      </c>
      <c r="J22" s="8">
        <f>Table42[[#This Row],[TOTAL CF]]/580.5</f>
        <v>27.106976744186046</v>
      </c>
      <c r="K22" s="9">
        <v>0.21759999999999999</v>
      </c>
      <c r="L22" s="9">
        <f>Table42[[#This Row],[CASH/unit]]*Table42[[#This Row],[PVF 10%]]</f>
        <v>5.8984781395348831</v>
      </c>
      <c r="M22" s="9">
        <v>0.107</v>
      </c>
      <c r="N22" s="9">
        <f>Table42[[#This Row],[CASH/unit]]*Table42[[#This Row],[PVF 15%]]</f>
        <v>2.9004465116279068</v>
      </c>
      <c r="O22" s="10">
        <v>48304</v>
      </c>
      <c r="P22" s="8">
        <f>Table42[[#This Row],[CASH/unit]]</f>
        <v>27.106976744186046</v>
      </c>
    </row>
    <row r="23" spans="1:16" x14ac:dyDescent="0.25">
      <c r="A23">
        <v>2033</v>
      </c>
      <c r="B23">
        <v>0</v>
      </c>
      <c r="C23">
        <v>5265.7</v>
      </c>
      <c r="D23">
        <v>0</v>
      </c>
      <c r="E23">
        <v>4808.5</v>
      </c>
      <c r="G23">
        <v>2004.1</v>
      </c>
      <c r="H23">
        <v>5329.3</v>
      </c>
      <c r="I23" s="11">
        <f>Table42[[#This Row],[ISDTPL]]+Table42[[#This Row],[ITCTPL]]+Table42[[#This Row],[IDAAIPL]]+Table42[[#This Row],[IJDTPL]]+Table42[[#This Row],[MITPL]]+Table42[[#This Row],[ITATPL]]+Table42[[#This Row],[IPATRL]]</f>
        <v>17407.600000000002</v>
      </c>
      <c r="J23" s="8">
        <f>Table42[[#This Row],[TOTAL CF]]/580.5</f>
        <v>29.98725236864772</v>
      </c>
      <c r="K23" s="9">
        <v>0.1978</v>
      </c>
      <c r="L23" s="9">
        <f>Table42[[#This Row],[CASH/unit]]*Table42[[#This Row],[PVF 10%]]</f>
        <v>5.931478518518519</v>
      </c>
      <c r="M23" s="9">
        <v>9.2999999999999999E-2</v>
      </c>
      <c r="N23" s="9">
        <f>Table42[[#This Row],[CASH/unit]]*Table42[[#This Row],[PVF 15%]]</f>
        <v>2.7888144702842381</v>
      </c>
      <c r="O23" s="10">
        <v>48669</v>
      </c>
      <c r="P23" s="8">
        <f>Table42[[#This Row],[CASH/unit]]</f>
        <v>29.98725236864772</v>
      </c>
    </row>
    <row r="24" spans="1:16" x14ac:dyDescent="0.25">
      <c r="A24">
        <v>2034</v>
      </c>
      <c r="B24" s="12"/>
      <c r="C24" s="12">
        <v>5977.2</v>
      </c>
      <c r="D24" s="12"/>
      <c r="E24" s="12">
        <v>4541.7</v>
      </c>
      <c r="F24" s="12"/>
      <c r="G24" s="12">
        <v>1837.2</v>
      </c>
      <c r="H24" s="12">
        <v>5855.5</v>
      </c>
      <c r="I24" s="11">
        <f>Table42[[#This Row],[ISDTPL]]+Table42[[#This Row],[ITCTPL]]+Table42[[#This Row],[IDAAIPL]]+Table42[[#This Row],[IJDTPL]]+Table42[[#This Row],[MITPL]]+Table42[[#This Row],[ITATPL]]+Table42[[#This Row],[IPATRL]]</f>
        <v>18211.599999999999</v>
      </c>
      <c r="J24" s="8">
        <f>Table42[[#This Row],[TOTAL CF]]/580.5</f>
        <v>31.372265288544355</v>
      </c>
      <c r="K24" s="9">
        <v>0.17979999999999999</v>
      </c>
      <c r="L24" s="9">
        <f>Table42[[#This Row],[CASH/unit]]*Table42[[#This Row],[PVF 10%]]</f>
        <v>5.6407332988802743</v>
      </c>
      <c r="M24" s="9">
        <v>8.09E-2</v>
      </c>
      <c r="N24" s="9">
        <f>Table42[[#This Row],[CASH/unit]]*Table42[[#This Row],[PVF 15%]]</f>
        <v>2.5380162618432385</v>
      </c>
      <c r="O24" s="10">
        <v>49034</v>
      </c>
      <c r="P24" s="8">
        <f>Table42[[#This Row],[CASH/unit]]</f>
        <v>31.372265288544355</v>
      </c>
    </row>
    <row r="25" spans="1:16" x14ac:dyDescent="0.25">
      <c r="A25">
        <v>2035</v>
      </c>
      <c r="B25" s="12"/>
      <c r="C25" s="12">
        <v>6101.4</v>
      </c>
      <c r="D25" s="12"/>
      <c r="E25" s="12">
        <v>5488.6</v>
      </c>
      <c r="F25" s="12"/>
      <c r="G25" s="12">
        <v>2013</v>
      </c>
      <c r="H25" s="12">
        <v>5196.3</v>
      </c>
      <c r="I25" s="11">
        <f>Table42[[#This Row],[ISDTPL]]+Table42[[#This Row],[ITCTPL]]+Table42[[#This Row],[IDAAIPL]]+Table42[[#This Row],[IJDTPL]]+Table42[[#This Row],[MITPL]]+Table42[[#This Row],[ITATPL]]+Table42[[#This Row],[IPATRL]]</f>
        <v>18799.3</v>
      </c>
      <c r="J25" s="8">
        <f>Table42[[#This Row],[TOTAL CF]]/580.5</f>
        <v>32.38466838931955</v>
      </c>
      <c r="K25" s="9">
        <v>0.16350000000000001</v>
      </c>
      <c r="L25" s="9">
        <f>Table42[[#This Row],[CASH/unit]]*Table42[[#This Row],[PVF 10%]]</f>
        <v>5.2948932816537466</v>
      </c>
      <c r="M25" s="9">
        <v>7.0300000000000001E-2</v>
      </c>
      <c r="N25" s="9">
        <f>Table42[[#This Row],[CASH/unit]]*Table42[[#This Row],[PVF 15%]]</f>
        <v>2.2766421877691645</v>
      </c>
      <c r="O25" s="10">
        <v>49399</v>
      </c>
      <c r="P25" s="8">
        <f>Table42[[#This Row],[CASH/unit]]</f>
        <v>32.38466838931955</v>
      </c>
    </row>
    <row r="26" spans="1:16" x14ac:dyDescent="0.25">
      <c r="A26">
        <v>2036</v>
      </c>
      <c r="B26" s="12"/>
      <c r="C26" s="12">
        <v>7654.1</v>
      </c>
      <c r="D26" s="12"/>
      <c r="E26" s="12">
        <v>6749.2</v>
      </c>
      <c r="F26" s="12"/>
      <c r="G26" s="12">
        <v>2723.7</v>
      </c>
      <c r="H26" s="12"/>
      <c r="I26" s="11">
        <f>Table42[[#This Row],[ISDTPL]]+Table42[[#This Row],[ITCTPL]]+Table42[[#This Row],[IDAAIPL]]+Table42[[#This Row],[IJDTPL]]+Table42[[#This Row],[MITPL]]+Table42[[#This Row],[ITATPL]]+Table42[[#This Row],[IPATRL]]</f>
        <v>17127</v>
      </c>
      <c r="J26" s="8">
        <f>Table42[[#This Row],[TOTAL CF]]/580.5</f>
        <v>29.503875968992247</v>
      </c>
      <c r="K26" s="9">
        <v>0.14860000000000001</v>
      </c>
      <c r="L26" s="9">
        <f>Table42[[#This Row],[CASH/unit]]*Table42[[#This Row],[PVF 10%]]</f>
        <v>4.3842759689922479</v>
      </c>
      <c r="M26" s="9">
        <v>6.1100000000000002E-2</v>
      </c>
      <c r="N26" s="9">
        <f>Table42[[#This Row],[CASH/unit]]*Table42[[#This Row],[PVF 15%]]</f>
        <v>1.8026868217054264</v>
      </c>
      <c r="O26" s="10">
        <v>49765</v>
      </c>
      <c r="P26" s="8">
        <f>Table42[[#This Row],[CASH/unit]]</f>
        <v>29.503875968992247</v>
      </c>
    </row>
    <row r="27" spans="1:16" x14ac:dyDescent="0.25">
      <c r="A27">
        <v>2037</v>
      </c>
      <c r="B27" s="12"/>
      <c r="C27" s="12">
        <v>8587.4</v>
      </c>
      <c r="D27" s="12"/>
      <c r="E27" s="12">
        <v>7442.1</v>
      </c>
      <c r="F27" s="12"/>
      <c r="G27" s="12">
        <v>2426.6</v>
      </c>
      <c r="H27" s="12"/>
      <c r="I27" s="11">
        <f>Table42[[#This Row],[ISDTPL]]+Table42[[#This Row],[ITCTPL]]+Table42[[#This Row],[IDAAIPL]]+Table42[[#This Row],[IJDTPL]]+Table42[[#This Row],[MITPL]]+Table42[[#This Row],[ITATPL]]+Table42[[#This Row],[IPATRL]]</f>
        <v>18456.099999999999</v>
      </c>
      <c r="J27" s="8">
        <f>Table42[[#This Row],[TOTAL CF]]/580.5</f>
        <v>31.793453919035311</v>
      </c>
      <c r="K27" s="9">
        <v>0.1351</v>
      </c>
      <c r="L27" s="9">
        <f>Table42[[#This Row],[CASH/unit]]*Table42[[#This Row],[PVF 10%]]</f>
        <v>4.2952956244616702</v>
      </c>
      <c r="M27" s="9">
        <v>5.3100000000000001E-2</v>
      </c>
      <c r="N27" s="9">
        <f>Table42[[#This Row],[CASH/unit]]*Table42[[#This Row],[PVF 15%]]</f>
        <v>1.6882324031007752</v>
      </c>
      <c r="O27" s="10">
        <v>50130</v>
      </c>
      <c r="P27" s="8">
        <f>Table42[[#This Row],[CASH/unit]]</f>
        <v>31.793453919035311</v>
      </c>
    </row>
    <row r="28" spans="1:16" x14ac:dyDescent="0.25">
      <c r="A28">
        <v>2038</v>
      </c>
      <c r="B28" s="12"/>
      <c r="C28" s="12">
        <v>1721</v>
      </c>
      <c r="D28" s="12"/>
      <c r="E28" s="12">
        <v>8240.1</v>
      </c>
      <c r="F28" s="12"/>
      <c r="G28" s="12"/>
      <c r="H28" s="12"/>
      <c r="I28" s="11">
        <f>Table42[[#This Row],[ISDTPL]]+Table42[[#This Row],[ITCTPL]]+Table42[[#This Row],[IDAAIPL]]+Table42[[#This Row],[IJDTPL]]+Table42[[#This Row],[MITPL]]+Table42[[#This Row],[ITATPL]]+Table42[[#This Row],[IPATRL]]</f>
        <v>9961.1</v>
      </c>
      <c r="J28" s="8">
        <f>Table42[[#This Row],[TOTAL CF]]/580.5</f>
        <v>17.159517657192076</v>
      </c>
      <c r="K28" s="9">
        <v>0.12280000000000001</v>
      </c>
      <c r="L28" s="9">
        <f>Table42[[#This Row],[CASH/unit]]*Table42[[#This Row],[PVF 10%]]</f>
        <v>2.1071887683031871</v>
      </c>
      <c r="M28" s="9">
        <v>4.6199999999999998E-2</v>
      </c>
      <c r="N28" s="9">
        <f>Table42[[#This Row],[CASH/unit]]*Table42[[#This Row],[PVF 15%]]</f>
        <v>0.79276971576227384</v>
      </c>
      <c r="O28" s="10">
        <v>50495</v>
      </c>
      <c r="P28" s="8">
        <f>Table42[[#This Row],[CASH/unit]]</f>
        <v>17.159517657192076</v>
      </c>
    </row>
    <row r="29" spans="1:16" x14ac:dyDescent="0.25">
      <c r="A29">
        <v>2039</v>
      </c>
      <c r="B29" s="12"/>
      <c r="C29" s="12"/>
      <c r="D29" s="12"/>
      <c r="E29" s="12">
        <v>8781.9</v>
      </c>
      <c r="F29" s="12"/>
      <c r="G29" s="12"/>
      <c r="H29" s="12"/>
      <c r="I29" s="11">
        <f>Table42[[#This Row],[ISDTPL]]+Table42[[#This Row],[ITCTPL]]+Table42[[#This Row],[IDAAIPL]]+Table42[[#This Row],[IJDTPL]]+Table42[[#This Row],[MITPL]]+Table42[[#This Row],[ITATPL]]+Table42[[#This Row],[IPATRL]]</f>
        <v>8781.9</v>
      </c>
      <c r="J29" s="8">
        <f>Table42[[#This Row],[TOTAL CF]]/580.5</f>
        <v>15.128165374677002</v>
      </c>
      <c r="K29" s="9"/>
      <c r="L29" s="9">
        <f>Table42[[#This Row],[CASH/unit]]*Table42[[#This Row],[PVF 10%]]</f>
        <v>0</v>
      </c>
      <c r="M29" s="9"/>
      <c r="N29" s="9">
        <f>Table42[[#This Row],[CASH/unit]]*Table42[[#This Row],[PVF 15%]]</f>
        <v>0</v>
      </c>
      <c r="O29" s="10">
        <v>50860</v>
      </c>
      <c r="P29" s="8">
        <f>Table42[[#This Row],[CASH/unit]]</f>
        <v>15.128165374677002</v>
      </c>
    </row>
    <row r="30" spans="1:16" x14ac:dyDescent="0.25">
      <c r="A30">
        <v>2040</v>
      </c>
      <c r="B30" s="12"/>
      <c r="C30" s="12"/>
      <c r="D30" s="12"/>
      <c r="E30" s="12">
        <v>4110.1000000000004</v>
      </c>
      <c r="F30" s="12"/>
      <c r="G30" s="12"/>
      <c r="H30" s="12"/>
      <c r="I30" s="11">
        <f>Table42[[#This Row],[ISDTPL]]+Table42[[#This Row],[ITCTPL]]+Table42[[#This Row],[IDAAIPL]]+Table42[[#This Row],[IJDTPL]]+Table42[[#This Row],[MITPL]]+Table42[[#This Row],[ITATPL]]+Table42[[#This Row],[IPATRL]]</f>
        <v>4110.1000000000004</v>
      </c>
      <c r="J30" s="8">
        <f>Table42[[#This Row],[TOTAL CF]]/580.5</f>
        <v>7.080275624461672</v>
      </c>
      <c r="K30" s="9"/>
      <c r="L30" s="9">
        <f>Table42[[#This Row],[CASH/unit]]*Table42[[#This Row],[PVF 10%]]</f>
        <v>0</v>
      </c>
      <c r="M30" s="9"/>
      <c r="N30" s="9">
        <f>Table42[[#This Row],[CASH/unit]]*Table42[[#This Row],[PVF 15%]]</f>
        <v>0</v>
      </c>
      <c r="O30" s="10">
        <v>51226</v>
      </c>
      <c r="P30" s="8">
        <f>Table42[[#This Row],[CASH/unit]]</f>
        <v>7.080275624461672</v>
      </c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3"/>
      <c r="J31" s="14">
        <f>SUBTOTAL(109,Table42[CASH/unit])</f>
        <v>417.73453919035308</v>
      </c>
      <c r="K31" s="13"/>
      <c r="L31" s="14">
        <f>SUBTOTAL(109,Table42[Column1])</f>
        <v>124.38551848406544</v>
      </c>
      <c r="M31" s="12"/>
      <c r="N31" s="12">
        <f>SUBTOTAL(109,Table42[Column2])</f>
        <v>81.568735986218769</v>
      </c>
    </row>
    <row r="32" spans="1:16" x14ac:dyDescent="0.25">
      <c r="A32" t="s">
        <v>30</v>
      </c>
    </row>
    <row r="34" spans="1:2" x14ac:dyDescent="0.25">
      <c r="A34" t="s">
        <v>31</v>
      </c>
      <c r="B34" s="15">
        <v>580.5</v>
      </c>
    </row>
    <row r="35" spans="1:2" x14ac:dyDescent="0.25">
      <c r="A35" s="16" t="s">
        <v>32</v>
      </c>
    </row>
    <row r="37" spans="1:2" x14ac:dyDescent="0.25">
      <c r="A37" s="15"/>
    </row>
  </sheetData>
  <pageMargins left="0.7" right="0.7" top="0.75" bottom="0.75" header="0.3" footer="0.3"/>
  <pageSetup paperSize="9" scale="8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Dhiraj working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2018-03-20T09:50:54Z</dcterms:created>
  <dcterms:modified xsi:type="dcterms:W3CDTF">2018-03-20T09:58:52Z</dcterms:modified>
</cp:coreProperties>
</file>