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datafile" sheetId="1" r:id="rId1"/>
    <sheet name="Auto Ind Data" sheetId="2" r:id="rId2"/>
    <sheet name="SIAM Data" sheetId="3" r:id="rId3"/>
    <sheet name="After-market" sheetId="4" r:id="rId4"/>
  </sheets>
  <calcPr calcId="124519"/>
</workbook>
</file>

<file path=xl/calcChain.xml><?xml version="1.0" encoding="utf-8"?>
<calcChain xmlns="http://schemas.openxmlformats.org/spreadsheetml/2006/main">
  <c r="L61" i="2"/>
  <c r="J61"/>
  <c r="H61"/>
  <c r="F61"/>
  <c r="D61"/>
  <c r="B61"/>
  <c r="L64"/>
  <c r="J64"/>
  <c r="H64"/>
  <c r="F64"/>
  <c r="D64"/>
  <c r="B64"/>
  <c r="R30" i="4"/>
  <c r="Q30"/>
  <c r="C58"/>
  <c r="C57" s="1"/>
  <c r="C51" s="1"/>
  <c r="C55"/>
  <c r="J7" i="3"/>
  <c r="J6"/>
  <c r="J5"/>
  <c r="J4"/>
  <c r="I9"/>
  <c r="H9"/>
  <c r="G9"/>
  <c r="F9"/>
  <c r="E9"/>
  <c r="D41" i="4"/>
  <c r="C40"/>
  <c r="C56"/>
  <c r="C50" s="1"/>
  <c r="C54"/>
  <c r="C47"/>
  <c r="C44"/>
  <c r="C43"/>
  <c r="C46"/>
  <c r="C53"/>
  <c r="G42"/>
  <c r="E42"/>
  <c r="C42"/>
  <c r="C45"/>
  <c r="M60" i="2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N18" i="4"/>
  <c r="N17"/>
  <c r="N16"/>
  <c r="N15"/>
  <c r="N14"/>
  <c r="N13"/>
  <c r="N12"/>
  <c r="N11"/>
  <c r="N10"/>
  <c r="N9"/>
  <c r="N8"/>
  <c r="N7"/>
  <c r="N6"/>
  <c r="N5"/>
  <c r="N4"/>
  <c r="N3"/>
  <c r="N2"/>
  <c r="B18"/>
  <c r="E18"/>
  <c r="M18"/>
  <c r="B4"/>
  <c r="C4"/>
  <c r="D4"/>
  <c r="E4"/>
  <c r="F4"/>
  <c r="G4"/>
  <c r="H4"/>
  <c r="I4"/>
  <c r="J4"/>
  <c r="K4"/>
  <c r="L4"/>
  <c r="M4"/>
  <c r="B5"/>
  <c r="C5"/>
  <c r="D5"/>
  <c r="E5"/>
  <c r="F5"/>
  <c r="G5"/>
  <c r="H5"/>
  <c r="I5"/>
  <c r="J5"/>
  <c r="K5"/>
  <c r="L5"/>
  <c r="M5"/>
  <c r="B6"/>
  <c r="C6"/>
  <c r="D6"/>
  <c r="E6"/>
  <c r="F6"/>
  <c r="G6"/>
  <c r="H6"/>
  <c r="I6"/>
  <c r="J6"/>
  <c r="K6"/>
  <c r="L6"/>
  <c r="M6"/>
  <c r="B7"/>
  <c r="C7"/>
  <c r="D7"/>
  <c r="E7"/>
  <c r="F7"/>
  <c r="G7"/>
  <c r="H7"/>
  <c r="I7"/>
  <c r="J7"/>
  <c r="K7"/>
  <c r="L7"/>
  <c r="M7"/>
  <c r="B8"/>
  <c r="C8"/>
  <c r="D8"/>
  <c r="E8"/>
  <c r="F8"/>
  <c r="G8"/>
  <c r="H8"/>
  <c r="I8"/>
  <c r="J8"/>
  <c r="K8"/>
  <c r="L8"/>
  <c r="M8"/>
  <c r="B9"/>
  <c r="C9"/>
  <c r="D9"/>
  <c r="E9"/>
  <c r="F9"/>
  <c r="G9"/>
  <c r="H9"/>
  <c r="I9"/>
  <c r="J9"/>
  <c r="K9"/>
  <c r="L9"/>
  <c r="M9"/>
  <c r="B10"/>
  <c r="C10"/>
  <c r="D10"/>
  <c r="E10"/>
  <c r="F10"/>
  <c r="G10"/>
  <c r="H10"/>
  <c r="I10"/>
  <c r="J10"/>
  <c r="K10"/>
  <c r="L10"/>
  <c r="M10"/>
  <c r="B11"/>
  <c r="C11"/>
  <c r="D11"/>
  <c r="E11"/>
  <c r="F11"/>
  <c r="G11"/>
  <c r="H11"/>
  <c r="I11"/>
  <c r="J11"/>
  <c r="K11"/>
  <c r="L11"/>
  <c r="M11"/>
  <c r="B12"/>
  <c r="C12"/>
  <c r="D12"/>
  <c r="E12"/>
  <c r="F12"/>
  <c r="G12"/>
  <c r="H12"/>
  <c r="I12"/>
  <c r="J12"/>
  <c r="K12"/>
  <c r="L12"/>
  <c r="M12"/>
  <c r="B13"/>
  <c r="C13"/>
  <c r="D13"/>
  <c r="E13"/>
  <c r="F13"/>
  <c r="G13"/>
  <c r="H13"/>
  <c r="I13"/>
  <c r="J13"/>
  <c r="K13"/>
  <c r="L13"/>
  <c r="M13"/>
  <c r="B14"/>
  <c r="C14"/>
  <c r="D14"/>
  <c r="E14"/>
  <c r="F14"/>
  <c r="G14"/>
  <c r="H14"/>
  <c r="I14"/>
  <c r="J14"/>
  <c r="K14"/>
  <c r="L14"/>
  <c r="M14"/>
  <c r="B15"/>
  <c r="C15"/>
  <c r="D15"/>
  <c r="E15"/>
  <c r="F15"/>
  <c r="G15"/>
  <c r="H15"/>
  <c r="I15"/>
  <c r="J15"/>
  <c r="K15"/>
  <c r="L15"/>
  <c r="M15"/>
  <c r="B16"/>
  <c r="E16"/>
  <c r="M16"/>
  <c r="B17"/>
  <c r="E17"/>
  <c r="M17"/>
  <c r="M3"/>
  <c r="L3"/>
  <c r="K3"/>
  <c r="J3"/>
  <c r="I3"/>
  <c r="H3"/>
  <c r="G3"/>
  <c r="F3"/>
  <c r="E3"/>
  <c r="D3"/>
  <c r="C3"/>
  <c r="B3"/>
  <c r="L2"/>
  <c r="J2"/>
  <c r="H2"/>
  <c r="F2"/>
  <c r="D2"/>
  <c r="M2"/>
  <c r="K2"/>
  <c r="I2"/>
  <c r="G2"/>
  <c r="E2"/>
  <c r="C2"/>
  <c r="N6" i="3"/>
  <c r="O6" s="1"/>
  <c r="O7" s="1"/>
  <c r="M9"/>
  <c r="N9"/>
  <c r="L57" i="2"/>
  <c r="L58" s="1"/>
  <c r="L59" s="1"/>
  <c r="L60" s="1"/>
  <c r="J59"/>
  <c r="J60" s="1"/>
  <c r="K60" s="1"/>
  <c r="L18" i="4" s="1"/>
  <c r="J58" i="2"/>
  <c r="K58" s="1"/>
  <c r="L16" i="4" s="1"/>
  <c r="J57" i="2"/>
  <c r="H58"/>
  <c r="H59" s="1"/>
  <c r="H57"/>
  <c r="I57" s="1"/>
  <c r="F59"/>
  <c r="F60" s="1"/>
  <c r="G18" i="4" s="1"/>
  <c r="F58" i="2"/>
  <c r="G16" i="4" s="1"/>
  <c r="F57" i="2"/>
  <c r="D57"/>
  <c r="D58" s="1"/>
  <c r="D59" s="1"/>
  <c r="D60" s="1"/>
  <c r="B58"/>
  <c r="B59" s="1"/>
  <c r="B57"/>
  <c r="K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Y56"/>
  <c r="Z56" s="1"/>
  <c r="Y55"/>
  <c r="Z55" s="1"/>
  <c r="Y54"/>
  <c r="Y53"/>
  <c r="Z53" s="1"/>
  <c r="Y52"/>
  <c r="Z52" s="1"/>
  <c r="Y51"/>
  <c r="Y50"/>
  <c r="Y49"/>
  <c r="Z50" s="1"/>
  <c r="Y48"/>
  <c r="Y47"/>
  <c r="Z47" s="1"/>
  <c r="Y46"/>
  <c r="Y45"/>
  <c r="Z46" s="1"/>
  <c r="Y44"/>
  <c r="Z44" s="1"/>
  <c r="Y43"/>
  <c r="Y42"/>
  <c r="Y41"/>
  <c r="Z42" s="1"/>
  <c r="Y40"/>
  <c r="Y39"/>
  <c r="Y38"/>
  <c r="Y37"/>
  <c r="Z38" s="1"/>
  <c r="Y36"/>
  <c r="Y35"/>
  <c r="Y34"/>
  <c r="Y33"/>
  <c r="Z34" s="1"/>
  <c r="Y32"/>
  <c r="Y31"/>
  <c r="Y30"/>
  <c r="Y29"/>
  <c r="Z30" s="1"/>
  <c r="Y28"/>
  <c r="Y27"/>
  <c r="Y26"/>
  <c r="Y25"/>
  <c r="Y24"/>
  <c r="Z24" s="1"/>
  <c r="Y23"/>
  <c r="Y22"/>
  <c r="Y21"/>
  <c r="Z22" s="1"/>
  <c r="Y20"/>
  <c r="Z20" s="1"/>
  <c r="Y19"/>
  <c r="Z19" s="1"/>
  <c r="Y18"/>
  <c r="Y17"/>
  <c r="Z18" s="1"/>
  <c r="Y16"/>
  <c r="Y15"/>
  <c r="Y14"/>
  <c r="Y13"/>
  <c r="Z14" s="1"/>
  <c r="Y12"/>
  <c r="Y11"/>
  <c r="Z11" s="1"/>
  <c r="Y10"/>
  <c r="Y9"/>
  <c r="Z10" s="1"/>
  <c r="Y8"/>
  <c r="Z8" s="1"/>
  <c r="Y7"/>
  <c r="Z7" s="1"/>
  <c r="Y6"/>
  <c r="Y5"/>
  <c r="Z6" s="1"/>
  <c r="W56"/>
  <c r="X56" s="1"/>
  <c r="W55"/>
  <c r="W54"/>
  <c r="W53"/>
  <c r="X54" s="1"/>
  <c r="W52"/>
  <c r="W51"/>
  <c r="W50"/>
  <c r="W49"/>
  <c r="X50" s="1"/>
  <c r="W48"/>
  <c r="W47"/>
  <c r="W46"/>
  <c r="W45"/>
  <c r="X46" s="1"/>
  <c r="W44"/>
  <c r="W43"/>
  <c r="X43" s="1"/>
  <c r="W42"/>
  <c r="W41"/>
  <c r="X42" s="1"/>
  <c r="W40"/>
  <c r="X40" s="1"/>
  <c r="W39"/>
  <c r="W38"/>
  <c r="W37"/>
  <c r="X37" s="1"/>
  <c r="W36"/>
  <c r="X36" s="1"/>
  <c r="W35"/>
  <c r="W34"/>
  <c r="W33"/>
  <c r="X34" s="1"/>
  <c r="W32"/>
  <c r="W31"/>
  <c r="X31" s="1"/>
  <c r="W30"/>
  <c r="W29"/>
  <c r="W28"/>
  <c r="W27"/>
  <c r="W26"/>
  <c r="W25"/>
  <c r="X26" s="1"/>
  <c r="W24"/>
  <c r="W23"/>
  <c r="X23" s="1"/>
  <c r="W22"/>
  <c r="W21"/>
  <c r="X22" s="1"/>
  <c r="W20"/>
  <c r="W19"/>
  <c r="X19" s="1"/>
  <c r="W18"/>
  <c r="W17"/>
  <c r="X18" s="1"/>
  <c r="W16"/>
  <c r="W15"/>
  <c r="X15" s="1"/>
  <c r="W14"/>
  <c r="W13"/>
  <c r="X14" s="1"/>
  <c r="W12"/>
  <c r="W11"/>
  <c r="W10"/>
  <c r="W9"/>
  <c r="X10" s="1"/>
  <c r="W8"/>
  <c r="W7"/>
  <c r="X7" s="1"/>
  <c r="W6"/>
  <c r="W5"/>
  <c r="X6" s="1"/>
  <c r="U56"/>
  <c r="V57" s="1"/>
  <c r="U55"/>
  <c r="U54"/>
  <c r="U53"/>
  <c r="U52"/>
  <c r="U51"/>
  <c r="V51" s="1"/>
  <c r="U50"/>
  <c r="U49"/>
  <c r="U48"/>
  <c r="U47"/>
  <c r="V47" s="1"/>
  <c r="U46"/>
  <c r="U45"/>
  <c r="U44"/>
  <c r="U43"/>
  <c r="V43" s="1"/>
  <c r="U42"/>
  <c r="U41"/>
  <c r="U40"/>
  <c r="U39"/>
  <c r="U38"/>
  <c r="U37"/>
  <c r="V38" s="1"/>
  <c r="U36"/>
  <c r="U35"/>
  <c r="U34"/>
  <c r="U33"/>
  <c r="U32"/>
  <c r="U31"/>
  <c r="U30"/>
  <c r="U29"/>
  <c r="V30" s="1"/>
  <c r="U28"/>
  <c r="U27"/>
  <c r="V27" s="1"/>
  <c r="U26"/>
  <c r="U25"/>
  <c r="V26" s="1"/>
  <c r="U24"/>
  <c r="U23"/>
  <c r="U22"/>
  <c r="U21"/>
  <c r="U20"/>
  <c r="U19"/>
  <c r="V19" s="1"/>
  <c r="U18"/>
  <c r="U17"/>
  <c r="U16"/>
  <c r="U15"/>
  <c r="V15" s="1"/>
  <c r="U14"/>
  <c r="U13"/>
  <c r="U12"/>
  <c r="U11"/>
  <c r="V11" s="1"/>
  <c r="U10"/>
  <c r="U9"/>
  <c r="U8"/>
  <c r="U7"/>
  <c r="U6"/>
  <c r="U5"/>
  <c r="V6" s="1"/>
  <c r="S56"/>
  <c r="T57" s="1"/>
  <c r="S55"/>
  <c r="T55" s="1"/>
  <c r="S54"/>
  <c r="S53"/>
  <c r="T54" s="1"/>
  <c r="S52"/>
  <c r="S51"/>
  <c r="S50"/>
  <c r="S49"/>
  <c r="T50" s="1"/>
  <c r="S48"/>
  <c r="T48" s="1"/>
  <c r="S47"/>
  <c r="S46"/>
  <c r="S45"/>
  <c r="T46" s="1"/>
  <c r="S44"/>
  <c r="T44" s="1"/>
  <c r="S43"/>
  <c r="S42"/>
  <c r="S41"/>
  <c r="S40"/>
  <c r="T40" s="1"/>
  <c r="S39"/>
  <c r="S38"/>
  <c r="S37"/>
  <c r="T38" s="1"/>
  <c r="S36"/>
  <c r="T36" s="1"/>
  <c r="S35"/>
  <c r="T35" s="1"/>
  <c r="S34"/>
  <c r="S33"/>
  <c r="T34" s="1"/>
  <c r="S32"/>
  <c r="S31"/>
  <c r="T31" s="1"/>
  <c r="S30"/>
  <c r="S29"/>
  <c r="T30" s="1"/>
  <c r="S28"/>
  <c r="T28" s="1"/>
  <c r="S27"/>
  <c r="T27" s="1"/>
  <c r="S26"/>
  <c r="S25"/>
  <c r="T26" s="1"/>
  <c r="S24"/>
  <c r="S23"/>
  <c r="T23" s="1"/>
  <c r="S22"/>
  <c r="S21"/>
  <c r="S20"/>
  <c r="T20" s="1"/>
  <c r="S19"/>
  <c r="S18"/>
  <c r="S17"/>
  <c r="T18" s="1"/>
  <c r="S16"/>
  <c r="T16" s="1"/>
  <c r="S15"/>
  <c r="S14"/>
  <c r="S13"/>
  <c r="T14" s="1"/>
  <c r="S12"/>
  <c r="T12" s="1"/>
  <c r="S11"/>
  <c r="S10"/>
  <c r="S9"/>
  <c r="S8"/>
  <c r="S7"/>
  <c r="S6"/>
  <c r="S5"/>
  <c r="Q6"/>
  <c r="Q7"/>
  <c r="Q8"/>
  <c r="Q9"/>
  <c r="R10" s="1"/>
  <c r="Q10"/>
  <c r="Q11"/>
  <c r="R12" s="1"/>
  <c r="Q12"/>
  <c r="Q13"/>
  <c r="R14" s="1"/>
  <c r="Q14"/>
  <c r="Q15"/>
  <c r="Q16"/>
  <c r="Q17"/>
  <c r="Q18"/>
  <c r="R18" s="1"/>
  <c r="Q19"/>
  <c r="R20" s="1"/>
  <c r="Q20"/>
  <c r="Q21"/>
  <c r="R21" s="1"/>
  <c r="Q22"/>
  <c r="R22" s="1"/>
  <c r="Q23"/>
  <c r="Q24"/>
  <c r="Q25"/>
  <c r="R26" s="1"/>
  <c r="Q26"/>
  <c r="Q27"/>
  <c r="R28" s="1"/>
  <c r="Q28"/>
  <c r="Q29"/>
  <c r="Q30"/>
  <c r="Q31"/>
  <c r="Q32"/>
  <c r="Q33"/>
  <c r="R34" s="1"/>
  <c r="Q34"/>
  <c r="Q35"/>
  <c r="R36" s="1"/>
  <c r="Q36"/>
  <c r="Q37"/>
  <c r="Q38"/>
  <c r="R38" s="1"/>
  <c r="Q39"/>
  <c r="Q40"/>
  <c r="Q41"/>
  <c r="R42" s="1"/>
  <c r="Q42"/>
  <c r="Q43"/>
  <c r="R44" s="1"/>
  <c r="Q44"/>
  <c r="Q45"/>
  <c r="R45" s="1"/>
  <c r="Q46"/>
  <c r="R46" s="1"/>
  <c r="Q47"/>
  <c r="Q48"/>
  <c r="Q49"/>
  <c r="Q50"/>
  <c r="Q51"/>
  <c r="R52" s="1"/>
  <c r="Q52"/>
  <c r="Q53"/>
  <c r="R54" s="1"/>
  <c r="Q54"/>
  <c r="Q55"/>
  <c r="Q56"/>
  <c r="R57" s="1"/>
  <c r="Q5"/>
  <c r="R30"/>
  <c r="R50"/>
  <c r="Z60"/>
  <c r="X60"/>
  <c r="V60"/>
  <c r="T60"/>
  <c r="R60"/>
  <c r="Z59"/>
  <c r="X59"/>
  <c r="V59"/>
  <c r="T59"/>
  <c r="R59"/>
  <c r="Z58"/>
  <c r="X58"/>
  <c r="V58"/>
  <c r="T58"/>
  <c r="R58"/>
  <c r="Z57"/>
  <c r="X55"/>
  <c r="V55"/>
  <c r="Z54"/>
  <c r="R53"/>
  <c r="T52"/>
  <c r="Z51"/>
  <c r="X51"/>
  <c r="T51"/>
  <c r="T49"/>
  <c r="Z48"/>
  <c r="X47"/>
  <c r="T47"/>
  <c r="Z45"/>
  <c r="Z43"/>
  <c r="T43"/>
  <c r="T42"/>
  <c r="Z39"/>
  <c r="X39"/>
  <c r="V39"/>
  <c r="T39"/>
  <c r="X38"/>
  <c r="R37"/>
  <c r="Z36"/>
  <c r="Z35"/>
  <c r="X35"/>
  <c r="V35"/>
  <c r="Z32"/>
  <c r="Z31"/>
  <c r="V31"/>
  <c r="X30"/>
  <c r="R29"/>
  <c r="V28"/>
  <c r="Z27"/>
  <c r="X27"/>
  <c r="Z26"/>
  <c r="Z23"/>
  <c r="V23"/>
  <c r="T22"/>
  <c r="T19"/>
  <c r="T17"/>
  <c r="X16"/>
  <c r="Z15"/>
  <c r="T15"/>
  <c r="T13"/>
  <c r="X11"/>
  <c r="T11"/>
  <c r="T10"/>
  <c r="V7"/>
  <c r="T7"/>
  <c r="T6"/>
  <c r="K56"/>
  <c r="I56"/>
  <c r="G56"/>
  <c r="G57"/>
  <c r="E55"/>
  <c r="E56"/>
  <c r="C49"/>
  <c r="C50"/>
  <c r="C51"/>
  <c r="C52"/>
  <c r="C53"/>
  <c r="C54"/>
  <c r="C55"/>
  <c r="C56"/>
  <c r="C57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52" i="4" l="1"/>
  <c r="D52" s="1"/>
  <c r="D51"/>
  <c r="C61"/>
  <c r="D61" s="1"/>
  <c r="M28"/>
  <c r="M31" s="1"/>
  <c r="M36" s="1"/>
  <c r="E28"/>
  <c r="E31" s="1"/>
  <c r="E36" s="1"/>
  <c r="F42" s="1"/>
  <c r="E20"/>
  <c r="E24" s="1"/>
  <c r="F24" s="1"/>
  <c r="M22"/>
  <c r="M26" s="1"/>
  <c r="N26" s="1"/>
  <c r="M21"/>
  <c r="M25" s="1"/>
  <c r="M20"/>
  <c r="M24" s="1"/>
  <c r="N24" s="1"/>
  <c r="E21"/>
  <c r="E25" s="1"/>
  <c r="G22"/>
  <c r="G26" s="1"/>
  <c r="H26" s="1"/>
  <c r="E22"/>
  <c r="E26" s="1"/>
  <c r="F26" s="1"/>
  <c r="G20"/>
  <c r="G24" s="1"/>
  <c r="H24" s="1"/>
  <c r="G21"/>
  <c r="G25" s="1"/>
  <c r="C17"/>
  <c r="B60" i="2"/>
  <c r="C18" i="4" s="1"/>
  <c r="H60" i="2"/>
  <c r="I18" i="4" s="1"/>
  <c r="I17"/>
  <c r="K17"/>
  <c r="G17"/>
  <c r="G28" s="1"/>
  <c r="G31" s="1"/>
  <c r="G36" s="1"/>
  <c r="H42" s="1"/>
  <c r="K16"/>
  <c r="C16"/>
  <c r="K18"/>
  <c r="K28" s="1"/>
  <c r="K31" s="1"/>
  <c r="K36" s="1"/>
  <c r="I16"/>
  <c r="X41" i="2"/>
  <c r="T45"/>
  <c r="T33"/>
  <c r="V13"/>
  <c r="V25"/>
  <c r="V33"/>
  <c r="V41"/>
  <c r="V45"/>
  <c r="V53"/>
  <c r="X9"/>
  <c r="X17"/>
  <c r="X25"/>
  <c r="X33"/>
  <c r="X49"/>
  <c r="Z13"/>
  <c r="Z29"/>
  <c r="Z37"/>
  <c r="V12"/>
  <c r="V29"/>
  <c r="V44"/>
  <c r="R49"/>
  <c r="R40"/>
  <c r="R33"/>
  <c r="R24"/>
  <c r="R16"/>
  <c r="R8"/>
  <c r="V10"/>
  <c r="V14"/>
  <c r="V18"/>
  <c r="V22"/>
  <c r="V34"/>
  <c r="V42"/>
  <c r="V46"/>
  <c r="V50"/>
  <c r="V54"/>
  <c r="Z9"/>
  <c r="R13"/>
  <c r="T9"/>
  <c r="T21"/>
  <c r="T25"/>
  <c r="T53"/>
  <c r="V9"/>
  <c r="V17"/>
  <c r="V21"/>
  <c r="V37"/>
  <c r="V49"/>
  <c r="X13"/>
  <c r="X21"/>
  <c r="X29"/>
  <c r="X45"/>
  <c r="X53"/>
  <c r="Z17"/>
  <c r="Z33"/>
  <c r="Z41"/>
  <c r="Z49"/>
  <c r="X8"/>
  <c r="Z12"/>
  <c r="X20"/>
  <c r="Z40"/>
  <c r="E57"/>
  <c r="C58"/>
  <c r="D16" i="4" s="1"/>
  <c r="K59" i="2"/>
  <c r="L17" i="4" s="1"/>
  <c r="I58" i="2"/>
  <c r="J16" i="4" s="1"/>
  <c r="G58" i="2"/>
  <c r="H16" i="4" s="1"/>
  <c r="E58" i="2"/>
  <c r="F16" i="4" s="1"/>
  <c r="Z16" i="2"/>
  <c r="Z25"/>
  <c r="Z28"/>
  <c r="Z21"/>
  <c r="X12"/>
  <c r="X24"/>
  <c r="X32"/>
  <c r="X57"/>
  <c r="X28"/>
  <c r="X48"/>
  <c r="X52"/>
  <c r="X44"/>
  <c r="V24"/>
  <c r="V36"/>
  <c r="V56"/>
  <c r="V8"/>
  <c r="V32"/>
  <c r="V40"/>
  <c r="V16"/>
  <c r="V20"/>
  <c r="V48"/>
  <c r="V52"/>
  <c r="T8"/>
  <c r="T37"/>
  <c r="T41"/>
  <c r="T29"/>
  <c r="T32"/>
  <c r="T24"/>
  <c r="T56"/>
  <c r="R9"/>
  <c r="R17"/>
  <c r="R25"/>
  <c r="R41"/>
  <c r="R32"/>
  <c r="R48"/>
  <c r="R56"/>
  <c r="R6"/>
  <c r="R7"/>
  <c r="R11"/>
  <c r="R15"/>
  <c r="R19"/>
  <c r="R23"/>
  <c r="R27"/>
  <c r="R31"/>
  <c r="R35"/>
  <c r="R39"/>
  <c r="R43"/>
  <c r="R47"/>
  <c r="R51"/>
  <c r="R55"/>
  <c r="I28" i="4" l="1"/>
  <c r="I31" s="1"/>
  <c r="I36" s="1"/>
  <c r="C28"/>
  <c r="F25"/>
  <c r="E32"/>
  <c r="E33" s="1"/>
  <c r="N25"/>
  <c r="M32"/>
  <c r="M33" s="1"/>
  <c r="H25"/>
  <c r="G32"/>
  <c r="G33" s="1"/>
  <c r="K22"/>
  <c r="K26" s="1"/>
  <c r="L26" s="1"/>
  <c r="K20"/>
  <c r="K24" s="1"/>
  <c r="L24" s="1"/>
  <c r="K21"/>
  <c r="K25" s="1"/>
  <c r="C22"/>
  <c r="C26" s="1"/>
  <c r="D26" s="1"/>
  <c r="C21"/>
  <c r="C25" s="1"/>
  <c r="C20"/>
  <c r="C24" s="1"/>
  <c r="D24" s="1"/>
  <c r="I20"/>
  <c r="I24" s="1"/>
  <c r="J24" s="1"/>
  <c r="I21"/>
  <c r="I25" s="1"/>
  <c r="I22"/>
  <c r="I26" s="1"/>
  <c r="J26" s="1"/>
  <c r="C59" i="2"/>
  <c r="D17" i="4" s="1"/>
  <c r="C60" i="2"/>
  <c r="D18" i="4" s="1"/>
  <c r="I59" i="2"/>
  <c r="J17" i="4" s="1"/>
  <c r="I60" i="2"/>
  <c r="J18" i="4" s="1"/>
  <c r="G59" i="2"/>
  <c r="H17" i="4" s="1"/>
  <c r="G60" i="2"/>
  <c r="H18" i="4" s="1"/>
  <c r="E59" i="2"/>
  <c r="F17" i="4" s="1"/>
  <c r="E60" i="2"/>
  <c r="F18" i="4" s="1"/>
  <c r="C31" l="1"/>
  <c r="C36" s="1"/>
  <c r="D42" s="1"/>
  <c r="M37"/>
  <c r="M35"/>
  <c r="G35"/>
  <c r="G37"/>
  <c r="E37"/>
  <c r="E35"/>
  <c r="J25"/>
  <c r="I32"/>
  <c r="I33" s="1"/>
  <c r="L25"/>
  <c r="K32"/>
  <c r="K33" s="1"/>
  <c r="D25"/>
  <c r="C32"/>
  <c r="I37" l="1"/>
  <c r="I35"/>
  <c r="K37"/>
  <c r="K35"/>
  <c r="C33"/>
  <c r="C35" l="1"/>
  <c r="D39" s="1"/>
  <c r="C37"/>
  <c r="D45" s="1"/>
</calcChain>
</file>

<file path=xl/sharedStrings.xml><?xml version="1.0" encoding="utf-8"?>
<sst xmlns="http://schemas.openxmlformats.org/spreadsheetml/2006/main" count="121" uniqueCount="61">
  <si>
    <t>Year (As on 31st March)</t>
  </si>
  <si>
    <t>All Vehicles</t>
  </si>
  <si>
    <t>Two Wheelers*</t>
  </si>
  <si>
    <t>Cars, Jeeps and Taxis</t>
  </si>
  <si>
    <t>Buses @</t>
  </si>
  <si>
    <t>Goods Vehicles</t>
  </si>
  <si>
    <t>Others**</t>
  </si>
  <si>
    <t>All figures are in thousands; *: Two-wheelers include auto-rickshaws for the years ending 31st March 1959, 1960, 1962, 1963, 1964, 1965, 1967, 1968 and 1969. For the remaining years, auto-rickshaws are included in Others; ** : Others include tractors, trailers, three wheelers (passenger vehicles)/LMV and other miscellaneous vehicles which are not classified separately; @ : Includes Omni buses since 2001; Totals may not tally due to rounding off of data; Source: Offices of State Transport Commissioners/UT Administration; The data has been sourced from Road Transport Year Book-2011-12.</t>
  </si>
  <si>
    <t>All figures are in crores; *: Two-wheelers include auto-rickshaws for the years ending 31st March 1959, 1960, 1962, 1963, 1964, 1965, 1967, 1968 and 1969. For the remaining years, auto-rickshaws are included in Others; ** : Others include tractors, trailers, three wheelers (passenger vehicles)/LMV and other miscellaneous vehicles which are not classified separately; @ : Includes Omni buses since 2001; Totals may not tally due to rounding off of data; Source: Offices of State Transport Commissioners/UT Administration; The data has been sourced from Road Transport Year Book-2011-12.</t>
  </si>
  <si>
    <t>2009-10</t>
  </si>
  <si>
    <t>2010-11</t>
  </si>
  <si>
    <t>2011-12</t>
  </si>
  <si>
    <t>2012-13</t>
  </si>
  <si>
    <t>2013-14</t>
  </si>
  <si>
    <t>2014-15</t>
  </si>
  <si>
    <t>Passenger Vehicles</t>
  </si>
  <si>
    <t>Commercial Vehicles</t>
  </si>
  <si>
    <t>Three Wheelers</t>
  </si>
  <si>
    <t>Two Wheelers</t>
  </si>
  <si>
    <t> 1,17,68,910</t>
  </si>
  <si>
    <t> 1,34,09,150</t>
  </si>
  <si>
    <t>Grand Total</t>
  </si>
  <si>
    <t>Category</t>
  </si>
  <si>
    <t>Domestic Sales</t>
  </si>
  <si>
    <t>Source: SIAM</t>
  </si>
  <si>
    <t>Production</t>
  </si>
  <si>
    <t>Exports</t>
  </si>
  <si>
    <t>yoy</t>
  </si>
  <si>
    <t>Net Additions (lakhs)</t>
  </si>
  <si>
    <t>OEM</t>
  </si>
  <si>
    <t>After</t>
  </si>
  <si>
    <t>2012E</t>
  </si>
  <si>
    <t>2013E</t>
  </si>
  <si>
    <t>2014E</t>
  </si>
  <si>
    <t>2015E</t>
  </si>
  <si>
    <t>Gabriel</t>
  </si>
  <si>
    <t>Year</t>
  </si>
  <si>
    <t>Number of Vehicles in India (crores)</t>
  </si>
  <si>
    <t>New Additions in last 5 years</t>
  </si>
  <si>
    <t>New Additions in last 15 years</t>
  </si>
  <si>
    <t>New Additions in last 10 years</t>
  </si>
  <si>
    <t>Vehicles Older than 15 years</t>
  </si>
  <si>
    <t>Vehicles Older than 10 years</t>
  </si>
  <si>
    <t>Vehicles Older than 5 years</t>
  </si>
  <si>
    <t>of 10 year or older vehicles</t>
  </si>
  <si>
    <t>Annual Sales</t>
  </si>
  <si>
    <t>Shock Absorber</t>
  </si>
  <si>
    <t>OEM Market (units)</t>
  </si>
  <si>
    <t>Aftermarket (units)</t>
  </si>
  <si>
    <t>Total Adressable Market (units)</t>
  </si>
  <si>
    <t>After-Market</t>
  </si>
  <si>
    <t>Gabriel Sales (units)</t>
  </si>
  <si>
    <t>Rs crs</t>
  </si>
  <si>
    <t>Unit realisations</t>
  </si>
  <si>
    <t>Gabriel After 5 years (units)</t>
  </si>
  <si>
    <t>Total Revenue (Rs crs)</t>
  </si>
  <si>
    <t>PAT  (Rs crs)</t>
  </si>
  <si>
    <t>Mcap in 5 years</t>
  </si>
  <si>
    <t>Mcap now</t>
  </si>
  <si>
    <t>source: data.gov.in &amp; SIAM</t>
  </si>
  <si>
    <t>Per 1000 persons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</si>
</sst>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0"/>
      <color rgb="FF2F2F2F"/>
      <name val="Arial"/>
      <family val="2"/>
    </font>
    <font>
      <b/>
      <sz val="10"/>
      <color rgb="FF2F2F2F"/>
      <name val="Arial"/>
      <family val="2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9" fontId="0" fillId="0" borderId="0" xfId="0" applyNumberFormat="1"/>
    <xf numFmtId="0" fontId="19" fillId="35" borderId="0" xfId="0" applyFont="1" applyFill="1" applyAlignment="1">
      <alignment horizontal="left" vertical="top" wrapText="1"/>
    </xf>
    <xf numFmtId="0" fontId="20" fillId="34" borderId="10" xfId="0" applyFont="1" applyFill="1" applyBorder="1" applyAlignment="1">
      <alignment vertical="top" wrapText="1"/>
    </xf>
    <xf numFmtId="3" fontId="20" fillId="34" borderId="10" xfId="0" applyNumberFormat="1" applyFont="1" applyFill="1" applyBorder="1" applyAlignment="1">
      <alignment vertical="top" wrapText="1"/>
    </xf>
    <xf numFmtId="0" fontId="20" fillId="36" borderId="10" xfId="0" applyFont="1" applyFill="1" applyBorder="1" applyAlignment="1">
      <alignment vertical="top" wrapText="1"/>
    </xf>
    <xf numFmtId="3" fontId="20" fillId="36" borderId="10" xfId="0" applyNumberFormat="1" applyFont="1" applyFill="1" applyBorder="1" applyAlignment="1">
      <alignment vertical="top" wrapText="1"/>
    </xf>
    <xf numFmtId="0" fontId="21" fillId="37" borderId="10" xfId="0" applyFont="1" applyFill="1" applyBorder="1" applyAlignment="1">
      <alignment vertical="top" wrapText="1"/>
    </xf>
    <xf numFmtId="3" fontId="21" fillId="37" borderId="10" xfId="0" applyNumberFormat="1" applyFont="1" applyFill="1" applyBorder="1" applyAlignment="1">
      <alignment vertical="top" wrapText="1"/>
    </xf>
    <xf numFmtId="3" fontId="20" fillId="34" borderId="10" xfId="0" applyNumberFormat="1" applyFont="1" applyFill="1" applyBorder="1" applyAlignment="1">
      <alignment vertical="top"/>
    </xf>
    <xf numFmtId="0" fontId="0" fillId="38" borderId="0" xfId="0" applyFill="1"/>
    <xf numFmtId="164" fontId="0" fillId="38" borderId="0" xfId="0" applyNumberFormat="1" applyFill="1"/>
    <xf numFmtId="0" fontId="0" fillId="38" borderId="11" xfId="0" applyFill="1" applyBorder="1"/>
    <xf numFmtId="0" fontId="0" fillId="38" borderId="12" xfId="0" applyFill="1" applyBorder="1"/>
    <xf numFmtId="164" fontId="0" fillId="38" borderId="12" xfId="0" applyNumberFormat="1" applyFill="1" applyBorder="1"/>
    <xf numFmtId="164" fontId="0" fillId="33" borderId="12" xfId="0" applyNumberFormat="1" applyFill="1" applyBorder="1"/>
    <xf numFmtId="9" fontId="18" fillId="33" borderId="12" xfId="0" applyNumberFormat="1" applyFont="1" applyFill="1" applyBorder="1"/>
    <xf numFmtId="0" fontId="0" fillId="38" borderId="13" xfId="0" applyFill="1" applyBorder="1"/>
    <xf numFmtId="164" fontId="0" fillId="38" borderId="13" xfId="0" applyNumberFormat="1" applyFill="1" applyBorder="1"/>
    <xf numFmtId="9" fontId="18" fillId="33" borderId="13" xfId="0" applyNumberFormat="1" applyFont="1" applyFill="1" applyBorder="1"/>
    <xf numFmtId="0" fontId="22" fillId="33" borderId="11" xfId="0" applyFont="1" applyFill="1" applyBorder="1"/>
    <xf numFmtId="0" fontId="22" fillId="38" borderId="0" xfId="0" applyFont="1" applyFill="1"/>
    <xf numFmtId="0" fontId="22" fillId="38" borderId="0" xfId="0" applyFont="1" applyFill="1" applyAlignment="1">
      <alignment wrapText="1"/>
    </xf>
    <xf numFmtId="9" fontId="0" fillId="38" borderId="0" xfId="0" applyNumberFormat="1" applyFill="1"/>
    <xf numFmtId="2" fontId="0" fillId="38" borderId="0" xfId="0" applyNumberFormat="1" applyFill="1"/>
    <xf numFmtId="0" fontId="16" fillId="0" borderId="0" xfId="0" applyFont="1"/>
    <xf numFmtId="0" fontId="0" fillId="38" borderId="12" xfId="0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0" fontId="16" fillId="38" borderId="12" xfId="0" applyFont="1" applyFill="1" applyBorder="1"/>
    <xf numFmtId="0" fontId="0" fillId="38" borderId="14" xfId="0" applyFill="1" applyBorder="1"/>
    <xf numFmtId="164" fontId="0" fillId="38" borderId="14" xfId="0" applyNumberFormat="1" applyFill="1" applyBorder="1"/>
    <xf numFmtId="9" fontId="18" fillId="33" borderId="14" xfId="0" applyNumberFormat="1" applyFont="1" applyFill="1" applyBorder="1"/>
    <xf numFmtId="9" fontId="18" fillId="38" borderId="12" xfId="0" applyNumberFormat="1" applyFont="1" applyFill="1" applyBorder="1"/>
    <xf numFmtId="9" fontId="18" fillId="38" borderId="13" xfId="0" applyNumberFormat="1" applyFont="1" applyFill="1" applyBorder="1"/>
    <xf numFmtId="9" fontId="18" fillId="39" borderId="12" xfId="0" applyNumberFormat="1" applyFont="1" applyFill="1" applyBorder="1"/>
    <xf numFmtId="164" fontId="16" fillId="38" borderId="12" xfId="0" applyNumberFormat="1" applyFont="1" applyFill="1" applyBorder="1"/>
    <xf numFmtId="1" fontId="16" fillId="38" borderId="12" xfId="0" applyNumberFormat="1" applyFont="1" applyFill="1" applyBorder="1"/>
    <xf numFmtId="9" fontId="23" fillId="38" borderId="12" xfId="0" applyNumberFormat="1" applyFont="1" applyFill="1" applyBorder="1"/>
    <xf numFmtId="164" fontId="22" fillId="38" borderId="12" xfId="0" applyNumberFormat="1" applyFont="1" applyFill="1" applyBorder="1"/>
    <xf numFmtId="9" fontId="24" fillId="38" borderId="12" xfId="0" applyNumberFormat="1" applyFont="1" applyFill="1" applyBorder="1"/>
    <xf numFmtId="0" fontId="22" fillId="38" borderId="12" xfId="0" applyFont="1" applyFill="1" applyBorder="1" applyAlignment="1">
      <alignment horizontal="right"/>
    </xf>
    <xf numFmtId="1" fontId="22" fillId="38" borderId="12" xfId="0" applyNumberFormat="1" applyFont="1" applyFill="1" applyBorder="1"/>
    <xf numFmtId="1" fontId="0" fillId="38" borderId="12" xfId="0" applyNumberFormat="1" applyFill="1" applyBorder="1"/>
    <xf numFmtId="1" fontId="0" fillId="38" borderId="0" xfId="0" applyNumberFormat="1" applyFill="1"/>
    <xf numFmtId="164" fontId="0" fillId="38" borderId="0" xfId="0" applyNumberFormat="1" applyFill="1" applyBorder="1"/>
    <xf numFmtId="9" fontId="0" fillId="38" borderId="16" xfId="0" applyNumberFormat="1" applyFill="1" applyBorder="1"/>
    <xf numFmtId="1" fontId="16" fillId="38" borderId="14" xfId="0" applyNumberFormat="1" applyFont="1" applyFill="1" applyBorder="1"/>
    <xf numFmtId="164" fontId="16" fillId="38" borderId="15" xfId="0" applyNumberFormat="1" applyFont="1" applyFill="1" applyBorder="1"/>
    <xf numFmtId="1" fontId="16" fillId="38" borderId="15" xfId="0" applyNumberFormat="1" applyFont="1" applyFill="1" applyBorder="1"/>
    <xf numFmtId="0" fontId="16" fillId="38" borderId="15" xfId="0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opLeftCell="A49" workbookViewId="0">
      <selection activeCell="E15" sqref="E15"/>
    </sheetView>
  </sheetViews>
  <sheetFormatPr defaultRowHeight="15"/>
  <cols>
    <col min="1" max="1" width="21.85546875" bestFit="1" customWidth="1"/>
    <col min="2" max="2" width="11.42578125" bestFit="1" customWidth="1"/>
    <col min="3" max="3" width="14.85546875" bestFit="1" customWidth="1"/>
    <col min="4" max="4" width="19.5703125" bestFit="1" customWidth="1"/>
    <col min="5" max="5" width="8.42578125" bestFit="1" customWidth="1"/>
    <col min="6" max="6" width="14.7109375" bestFit="1" customWidth="1"/>
    <col min="7" max="7" width="9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>
        <v>1951</v>
      </c>
      <c r="B2">
        <v>306</v>
      </c>
      <c r="C2">
        <v>27</v>
      </c>
      <c r="D2">
        <v>159</v>
      </c>
      <c r="E2">
        <v>34</v>
      </c>
      <c r="F2">
        <v>82</v>
      </c>
      <c r="G2">
        <v>4</v>
      </c>
    </row>
    <row r="3" spans="1:7">
      <c r="A3">
        <v>1956</v>
      </c>
      <c r="B3">
        <v>426</v>
      </c>
      <c r="C3">
        <v>41</v>
      </c>
      <c r="D3">
        <v>203</v>
      </c>
      <c r="E3">
        <v>47</v>
      </c>
      <c r="F3">
        <v>119</v>
      </c>
      <c r="G3">
        <v>16</v>
      </c>
    </row>
    <row r="4" spans="1:7">
      <c r="A4">
        <v>1959</v>
      </c>
      <c r="B4">
        <v>562</v>
      </c>
      <c r="C4">
        <v>67</v>
      </c>
      <c r="D4">
        <v>267</v>
      </c>
      <c r="E4">
        <v>48</v>
      </c>
      <c r="F4">
        <v>148</v>
      </c>
      <c r="G4">
        <v>32</v>
      </c>
    </row>
    <row r="5" spans="1:7">
      <c r="A5">
        <v>1960</v>
      </c>
      <c r="B5">
        <v>605</v>
      </c>
      <c r="C5">
        <v>76</v>
      </c>
      <c r="D5">
        <v>282</v>
      </c>
      <c r="E5">
        <v>54</v>
      </c>
      <c r="F5">
        <v>157</v>
      </c>
      <c r="G5">
        <v>36</v>
      </c>
    </row>
    <row r="6" spans="1:7">
      <c r="A6">
        <v>1961</v>
      </c>
      <c r="B6">
        <v>665</v>
      </c>
      <c r="C6">
        <v>88</v>
      </c>
      <c r="D6">
        <v>310</v>
      </c>
      <c r="E6">
        <v>57</v>
      </c>
      <c r="F6">
        <v>168</v>
      </c>
      <c r="G6">
        <v>42</v>
      </c>
    </row>
    <row r="7" spans="1:7">
      <c r="A7">
        <v>1962</v>
      </c>
      <c r="B7">
        <v>749</v>
      </c>
      <c r="C7">
        <v>116</v>
      </c>
      <c r="D7">
        <v>340</v>
      </c>
      <c r="E7">
        <v>60</v>
      </c>
      <c r="F7">
        <v>189</v>
      </c>
      <c r="G7">
        <v>44</v>
      </c>
    </row>
    <row r="8" spans="1:7">
      <c r="A8">
        <v>1963</v>
      </c>
      <c r="B8">
        <v>847</v>
      </c>
      <c r="C8">
        <v>140</v>
      </c>
      <c r="D8">
        <v>375</v>
      </c>
      <c r="E8">
        <v>63</v>
      </c>
      <c r="F8">
        <v>215</v>
      </c>
      <c r="G8">
        <v>54</v>
      </c>
    </row>
    <row r="9" spans="1:7">
      <c r="A9">
        <v>1964</v>
      </c>
      <c r="B9">
        <v>906</v>
      </c>
      <c r="C9">
        <v>168</v>
      </c>
      <c r="D9">
        <v>388</v>
      </c>
      <c r="E9">
        <v>67</v>
      </c>
      <c r="F9">
        <v>224</v>
      </c>
      <c r="G9">
        <v>59</v>
      </c>
    </row>
    <row r="10" spans="1:7">
      <c r="A10">
        <v>1965</v>
      </c>
      <c r="B10">
        <v>1006</v>
      </c>
      <c r="C10">
        <v>202</v>
      </c>
      <c r="D10">
        <v>428</v>
      </c>
      <c r="E10">
        <v>70</v>
      </c>
      <c r="F10">
        <v>242</v>
      </c>
      <c r="G10">
        <v>64</v>
      </c>
    </row>
    <row r="11" spans="1:7">
      <c r="A11">
        <v>1966</v>
      </c>
      <c r="B11">
        <v>1099</v>
      </c>
      <c r="C11">
        <v>226</v>
      </c>
      <c r="D11">
        <v>456</v>
      </c>
      <c r="E11">
        <v>73</v>
      </c>
      <c r="F11">
        <v>259</v>
      </c>
      <c r="G11">
        <v>85</v>
      </c>
    </row>
    <row r="12" spans="1:7">
      <c r="A12">
        <v>1967</v>
      </c>
      <c r="B12">
        <v>1191</v>
      </c>
      <c r="C12">
        <v>286</v>
      </c>
      <c r="D12">
        <v>482</v>
      </c>
      <c r="E12">
        <v>76</v>
      </c>
      <c r="F12">
        <v>266</v>
      </c>
      <c r="G12">
        <v>81</v>
      </c>
    </row>
    <row r="13" spans="1:7">
      <c r="A13">
        <v>1968</v>
      </c>
      <c r="B13">
        <v>1332</v>
      </c>
      <c r="C13">
        <v>347</v>
      </c>
      <c r="D13">
        <v>522</v>
      </c>
      <c r="E13">
        <v>83</v>
      </c>
      <c r="F13">
        <v>285</v>
      </c>
      <c r="G13">
        <v>95</v>
      </c>
    </row>
    <row r="14" spans="1:7">
      <c r="A14">
        <v>1969</v>
      </c>
      <c r="B14">
        <v>1474</v>
      </c>
      <c r="C14">
        <v>417</v>
      </c>
      <c r="D14">
        <v>574</v>
      </c>
      <c r="E14">
        <v>86</v>
      </c>
      <c r="F14">
        <v>298</v>
      </c>
      <c r="G14">
        <v>99</v>
      </c>
    </row>
    <row r="15" spans="1:7">
      <c r="A15">
        <v>1970</v>
      </c>
      <c r="B15">
        <v>1658</v>
      </c>
      <c r="C15">
        <v>503</v>
      </c>
      <c r="D15">
        <v>628</v>
      </c>
      <c r="E15">
        <v>92</v>
      </c>
      <c r="F15">
        <v>322</v>
      </c>
      <c r="G15">
        <v>113</v>
      </c>
    </row>
    <row r="16" spans="1:7">
      <c r="A16">
        <v>1971</v>
      </c>
      <c r="B16">
        <v>1865</v>
      </c>
      <c r="C16">
        <v>576</v>
      </c>
      <c r="D16">
        <v>682</v>
      </c>
      <c r="E16">
        <v>94</v>
      </c>
      <c r="F16">
        <v>343</v>
      </c>
      <c r="G16">
        <v>170</v>
      </c>
    </row>
    <row r="17" spans="1:7">
      <c r="A17">
        <v>1972</v>
      </c>
      <c r="B17">
        <v>2045</v>
      </c>
      <c r="C17">
        <v>656</v>
      </c>
      <c r="D17">
        <v>740</v>
      </c>
      <c r="E17">
        <v>100</v>
      </c>
      <c r="F17">
        <v>364</v>
      </c>
      <c r="G17">
        <v>185</v>
      </c>
    </row>
    <row r="18" spans="1:7">
      <c r="A18">
        <v>1973</v>
      </c>
      <c r="B18">
        <v>2109</v>
      </c>
      <c r="C18">
        <v>734</v>
      </c>
      <c r="D18">
        <v>709</v>
      </c>
      <c r="E18">
        <v>95</v>
      </c>
      <c r="F18">
        <v>308</v>
      </c>
      <c r="G18">
        <v>263</v>
      </c>
    </row>
    <row r="19" spans="1:7">
      <c r="A19">
        <v>1974</v>
      </c>
      <c r="B19">
        <v>2327</v>
      </c>
      <c r="C19">
        <v>838</v>
      </c>
      <c r="D19">
        <v>768</v>
      </c>
      <c r="E19">
        <v>105</v>
      </c>
      <c r="F19">
        <v>323</v>
      </c>
      <c r="G19">
        <v>293</v>
      </c>
    </row>
    <row r="20" spans="1:7">
      <c r="A20">
        <v>1975</v>
      </c>
      <c r="B20">
        <v>2472</v>
      </c>
      <c r="C20">
        <v>946</v>
      </c>
      <c r="D20">
        <v>766</v>
      </c>
      <c r="E20">
        <v>114</v>
      </c>
      <c r="F20">
        <v>335</v>
      </c>
      <c r="G20">
        <v>311</v>
      </c>
    </row>
    <row r="21" spans="1:7">
      <c r="A21">
        <v>1976</v>
      </c>
      <c r="B21">
        <v>2700</v>
      </c>
      <c r="C21">
        <v>1057</v>
      </c>
      <c r="D21">
        <v>779</v>
      </c>
      <c r="E21">
        <v>115</v>
      </c>
      <c r="F21">
        <v>351</v>
      </c>
      <c r="G21">
        <v>398</v>
      </c>
    </row>
    <row r="22" spans="1:7">
      <c r="A22">
        <v>1977</v>
      </c>
      <c r="B22">
        <v>3260</v>
      </c>
      <c r="C22">
        <v>1415</v>
      </c>
      <c r="D22">
        <v>878</v>
      </c>
      <c r="E22">
        <v>119</v>
      </c>
      <c r="F22">
        <v>383</v>
      </c>
      <c r="G22">
        <v>465</v>
      </c>
    </row>
    <row r="23" spans="1:7">
      <c r="A23">
        <v>1978</v>
      </c>
      <c r="B23">
        <v>3614</v>
      </c>
      <c r="C23">
        <v>1618</v>
      </c>
      <c r="D23">
        <v>919</v>
      </c>
      <c r="E23">
        <v>124</v>
      </c>
      <c r="F23">
        <v>403</v>
      </c>
      <c r="G23">
        <v>550</v>
      </c>
    </row>
    <row r="24" spans="1:7">
      <c r="A24">
        <v>1979</v>
      </c>
      <c r="B24">
        <v>4059</v>
      </c>
      <c r="C24">
        <v>1888</v>
      </c>
      <c r="D24">
        <v>996</v>
      </c>
      <c r="E24">
        <v>133</v>
      </c>
      <c r="F24">
        <v>444</v>
      </c>
      <c r="G24">
        <v>598</v>
      </c>
    </row>
    <row r="25" spans="1:7">
      <c r="A25">
        <v>1980</v>
      </c>
      <c r="B25">
        <v>4521</v>
      </c>
      <c r="C25">
        <v>2117</v>
      </c>
      <c r="D25">
        <v>1059</v>
      </c>
      <c r="E25">
        <v>140</v>
      </c>
      <c r="F25">
        <v>473</v>
      </c>
      <c r="G25">
        <v>732</v>
      </c>
    </row>
    <row r="26" spans="1:7">
      <c r="A26">
        <v>1981</v>
      </c>
      <c r="B26">
        <v>5391</v>
      </c>
      <c r="C26">
        <v>2618</v>
      </c>
      <c r="D26">
        <v>1160</v>
      </c>
      <c r="E26">
        <v>162</v>
      </c>
      <c r="F26">
        <v>554</v>
      </c>
      <c r="G26">
        <v>897</v>
      </c>
    </row>
    <row r="27" spans="1:7">
      <c r="A27">
        <v>1982</v>
      </c>
      <c r="B27">
        <v>6055</v>
      </c>
      <c r="C27">
        <v>3065</v>
      </c>
      <c r="D27">
        <v>1243</v>
      </c>
      <c r="E27">
        <v>173</v>
      </c>
      <c r="F27">
        <v>613</v>
      </c>
      <c r="G27">
        <v>961</v>
      </c>
    </row>
    <row r="28" spans="1:7">
      <c r="A28">
        <v>1983</v>
      </c>
      <c r="B28">
        <v>6973</v>
      </c>
      <c r="C28">
        <v>3654</v>
      </c>
      <c r="D28">
        <v>1385</v>
      </c>
      <c r="E28">
        <v>185</v>
      </c>
      <c r="F28">
        <v>675</v>
      </c>
      <c r="G28">
        <v>1074</v>
      </c>
    </row>
    <row r="29" spans="1:7">
      <c r="A29">
        <v>1984</v>
      </c>
      <c r="B29">
        <v>7949</v>
      </c>
      <c r="C29">
        <v>4351</v>
      </c>
      <c r="D29">
        <v>1455</v>
      </c>
      <c r="E29">
        <v>199</v>
      </c>
      <c r="F29">
        <v>742</v>
      </c>
      <c r="G29">
        <v>1202</v>
      </c>
    </row>
    <row r="30" spans="1:7">
      <c r="A30">
        <v>1985</v>
      </c>
      <c r="B30">
        <v>9170</v>
      </c>
      <c r="C30">
        <v>5179</v>
      </c>
      <c r="D30">
        <v>1607</v>
      </c>
      <c r="E30">
        <v>223</v>
      </c>
      <c r="F30">
        <v>822</v>
      </c>
      <c r="G30">
        <v>1339</v>
      </c>
    </row>
    <row r="31" spans="1:7">
      <c r="A31">
        <v>1986</v>
      </c>
      <c r="B31">
        <v>10577</v>
      </c>
      <c r="C31">
        <v>6245</v>
      </c>
      <c r="D31">
        <v>1780</v>
      </c>
      <c r="E31">
        <v>227</v>
      </c>
      <c r="F31">
        <v>863</v>
      </c>
      <c r="G31">
        <v>1462</v>
      </c>
    </row>
    <row r="32" spans="1:7">
      <c r="A32">
        <v>1987</v>
      </c>
      <c r="B32">
        <v>12618</v>
      </c>
      <c r="C32">
        <v>7739</v>
      </c>
      <c r="D32">
        <v>2007</v>
      </c>
      <c r="E32">
        <v>245</v>
      </c>
      <c r="F32">
        <v>984</v>
      </c>
      <c r="G32">
        <v>1643</v>
      </c>
    </row>
    <row r="33" spans="1:7">
      <c r="A33">
        <v>1988</v>
      </c>
      <c r="B33">
        <v>14818</v>
      </c>
      <c r="C33">
        <v>9300</v>
      </c>
      <c r="D33">
        <v>2295</v>
      </c>
      <c r="E33">
        <v>269</v>
      </c>
      <c r="F33">
        <v>1114</v>
      </c>
      <c r="G33">
        <v>1840</v>
      </c>
    </row>
    <row r="34" spans="1:7">
      <c r="A34">
        <v>1989</v>
      </c>
      <c r="B34">
        <v>16920</v>
      </c>
      <c r="C34">
        <v>10965</v>
      </c>
      <c r="D34">
        <v>2486</v>
      </c>
      <c r="E34">
        <v>278</v>
      </c>
      <c r="F34">
        <v>1179</v>
      </c>
      <c r="G34">
        <v>2012</v>
      </c>
    </row>
    <row r="35" spans="1:7">
      <c r="A35">
        <v>1990</v>
      </c>
      <c r="B35">
        <v>19152</v>
      </c>
      <c r="C35">
        <v>12611</v>
      </c>
      <c r="D35">
        <v>2694</v>
      </c>
      <c r="E35">
        <v>298</v>
      </c>
      <c r="F35">
        <v>1238</v>
      </c>
      <c r="G35">
        <v>2311</v>
      </c>
    </row>
    <row r="36" spans="1:7">
      <c r="A36">
        <v>1991</v>
      </c>
      <c r="B36">
        <v>21374</v>
      </c>
      <c r="C36">
        <v>14200</v>
      </c>
      <c r="D36">
        <v>2954</v>
      </c>
      <c r="E36">
        <v>331</v>
      </c>
      <c r="F36">
        <v>1356</v>
      </c>
      <c r="G36">
        <v>2533</v>
      </c>
    </row>
    <row r="37" spans="1:7">
      <c r="A37">
        <v>1992</v>
      </c>
      <c r="B37">
        <v>23507</v>
      </c>
      <c r="C37">
        <v>15661</v>
      </c>
      <c r="D37">
        <v>3205</v>
      </c>
      <c r="E37">
        <v>358</v>
      </c>
      <c r="F37">
        <v>1514</v>
      </c>
      <c r="G37">
        <v>2769</v>
      </c>
    </row>
    <row r="38" spans="1:7">
      <c r="A38">
        <v>1993</v>
      </c>
      <c r="B38">
        <v>25346</v>
      </c>
      <c r="C38">
        <v>17060</v>
      </c>
      <c r="D38">
        <v>3344</v>
      </c>
      <c r="E38">
        <v>380</v>
      </c>
      <c r="F38">
        <v>1592</v>
      </c>
      <c r="G38">
        <v>2970</v>
      </c>
    </row>
    <row r="39" spans="1:7">
      <c r="A39">
        <v>1994</v>
      </c>
      <c r="B39">
        <v>27660</v>
      </c>
      <c r="C39">
        <v>18899</v>
      </c>
      <c r="D39">
        <v>3569</v>
      </c>
      <c r="E39">
        <v>392</v>
      </c>
      <c r="F39">
        <v>1691</v>
      </c>
      <c r="G39">
        <v>3109</v>
      </c>
    </row>
    <row r="40" spans="1:7">
      <c r="A40">
        <v>1995</v>
      </c>
      <c r="B40">
        <v>30295</v>
      </c>
      <c r="C40">
        <v>20831</v>
      </c>
      <c r="D40">
        <v>3841</v>
      </c>
      <c r="E40">
        <v>423</v>
      </c>
      <c r="F40">
        <v>1794</v>
      </c>
      <c r="G40">
        <v>3406</v>
      </c>
    </row>
    <row r="41" spans="1:7">
      <c r="A41">
        <v>1996</v>
      </c>
      <c r="B41">
        <v>33786</v>
      </c>
      <c r="C41">
        <v>23252</v>
      </c>
      <c r="D41">
        <v>4204</v>
      </c>
      <c r="E41">
        <v>449</v>
      </c>
      <c r="F41">
        <v>2031</v>
      </c>
      <c r="G41">
        <v>3850</v>
      </c>
    </row>
    <row r="42" spans="1:7">
      <c r="A42">
        <v>1997</v>
      </c>
      <c r="B42">
        <v>37332</v>
      </c>
      <c r="C42">
        <v>25729</v>
      </c>
      <c r="D42">
        <v>4672</v>
      </c>
      <c r="E42">
        <v>484</v>
      </c>
      <c r="F42">
        <v>2343</v>
      </c>
      <c r="G42">
        <v>4104</v>
      </c>
    </row>
    <row r="43" spans="1:7">
      <c r="A43">
        <v>1998</v>
      </c>
      <c r="B43">
        <v>41368</v>
      </c>
      <c r="C43">
        <v>28642</v>
      </c>
      <c r="D43">
        <v>5138</v>
      </c>
      <c r="E43">
        <v>538</v>
      </c>
      <c r="F43">
        <v>2536</v>
      </c>
      <c r="G43">
        <v>4514</v>
      </c>
    </row>
    <row r="44" spans="1:7">
      <c r="A44">
        <v>1999</v>
      </c>
      <c r="B44">
        <v>44875</v>
      </c>
      <c r="C44">
        <v>31328</v>
      </c>
      <c r="D44">
        <v>5556</v>
      </c>
      <c r="E44">
        <v>540</v>
      </c>
      <c r="F44">
        <v>2554</v>
      </c>
      <c r="G44">
        <v>4897</v>
      </c>
    </row>
    <row r="45" spans="1:7">
      <c r="A45">
        <v>2000</v>
      </c>
      <c r="B45">
        <v>48857</v>
      </c>
      <c r="C45">
        <v>34118</v>
      </c>
      <c r="D45">
        <v>6143</v>
      </c>
      <c r="E45">
        <v>562</v>
      </c>
      <c r="F45">
        <v>2715</v>
      </c>
      <c r="G45">
        <v>5319</v>
      </c>
    </row>
    <row r="46" spans="1:7">
      <c r="A46">
        <v>2001</v>
      </c>
      <c r="B46">
        <v>54991</v>
      </c>
      <c r="C46">
        <v>38556</v>
      </c>
      <c r="D46">
        <v>7058</v>
      </c>
      <c r="E46">
        <v>634</v>
      </c>
      <c r="F46">
        <v>2948</v>
      </c>
      <c r="G46">
        <v>5795</v>
      </c>
    </row>
    <row r="47" spans="1:7">
      <c r="A47">
        <v>2002</v>
      </c>
      <c r="B47">
        <v>58924</v>
      </c>
      <c r="C47">
        <v>41581</v>
      </c>
      <c r="D47">
        <v>7613</v>
      </c>
      <c r="E47">
        <v>635</v>
      </c>
      <c r="F47">
        <v>2974</v>
      </c>
      <c r="G47">
        <v>6121</v>
      </c>
    </row>
    <row r="48" spans="1:7">
      <c r="A48">
        <v>2003</v>
      </c>
      <c r="B48">
        <v>67007</v>
      </c>
      <c r="C48">
        <v>47519</v>
      </c>
      <c r="D48">
        <v>8599</v>
      </c>
      <c r="E48">
        <v>721</v>
      </c>
      <c r="F48">
        <v>3492</v>
      </c>
      <c r="G48">
        <v>6676</v>
      </c>
    </row>
    <row r="49" spans="1:7">
      <c r="A49">
        <v>2004</v>
      </c>
      <c r="B49">
        <v>72718</v>
      </c>
      <c r="C49">
        <v>51922</v>
      </c>
      <c r="D49">
        <v>9451</v>
      </c>
      <c r="E49">
        <v>768</v>
      </c>
      <c r="F49">
        <v>3749</v>
      </c>
      <c r="G49">
        <v>6828</v>
      </c>
    </row>
    <row r="50" spans="1:7">
      <c r="A50">
        <v>2005</v>
      </c>
      <c r="B50">
        <v>81499</v>
      </c>
      <c r="C50">
        <v>58799</v>
      </c>
      <c r="D50">
        <v>10320</v>
      </c>
      <c r="E50">
        <v>892</v>
      </c>
      <c r="F50">
        <v>4031</v>
      </c>
      <c r="G50">
        <v>7457</v>
      </c>
    </row>
    <row r="51" spans="1:7">
      <c r="A51">
        <v>2006</v>
      </c>
      <c r="B51">
        <v>89618</v>
      </c>
      <c r="C51">
        <v>64743</v>
      </c>
      <c r="D51">
        <v>11526</v>
      </c>
      <c r="E51">
        <v>992</v>
      </c>
      <c r="F51">
        <v>4436</v>
      </c>
      <c r="G51">
        <v>7921</v>
      </c>
    </row>
    <row r="52" spans="1:7">
      <c r="A52">
        <v>2007</v>
      </c>
      <c r="B52">
        <v>96707</v>
      </c>
      <c r="C52">
        <v>69129</v>
      </c>
      <c r="D52">
        <v>12649</v>
      </c>
      <c r="E52">
        <v>1350</v>
      </c>
      <c r="F52">
        <v>5119</v>
      </c>
      <c r="G52">
        <v>8460</v>
      </c>
    </row>
    <row r="53" spans="1:7">
      <c r="A53">
        <v>2008</v>
      </c>
      <c r="B53">
        <v>105353</v>
      </c>
      <c r="C53">
        <v>75336</v>
      </c>
      <c r="D53">
        <v>13950</v>
      </c>
      <c r="E53">
        <v>1427</v>
      </c>
      <c r="F53">
        <v>5601</v>
      </c>
      <c r="G53">
        <v>9039</v>
      </c>
    </row>
    <row r="54" spans="1:7">
      <c r="A54">
        <v>2009</v>
      </c>
      <c r="B54">
        <v>114951</v>
      </c>
      <c r="C54">
        <v>82402</v>
      </c>
      <c r="D54">
        <v>15313</v>
      </c>
      <c r="E54">
        <v>1486</v>
      </c>
      <c r="F54">
        <v>6041</v>
      </c>
      <c r="G54">
        <v>9710</v>
      </c>
    </row>
    <row r="55" spans="1:7">
      <c r="A55">
        <v>2010</v>
      </c>
      <c r="B55">
        <v>127746</v>
      </c>
      <c r="C55">
        <v>91598</v>
      </c>
      <c r="D55">
        <v>17109</v>
      </c>
      <c r="E55">
        <v>1527</v>
      </c>
      <c r="F55">
        <v>6432</v>
      </c>
      <c r="G55">
        <v>11080</v>
      </c>
    </row>
    <row r="56" spans="1:7">
      <c r="A56">
        <v>2011</v>
      </c>
      <c r="B56">
        <v>141866</v>
      </c>
      <c r="C56">
        <v>101865</v>
      </c>
      <c r="D56">
        <v>19231</v>
      </c>
      <c r="E56">
        <v>1604</v>
      </c>
      <c r="F56">
        <v>7064</v>
      </c>
      <c r="G56">
        <v>12102</v>
      </c>
    </row>
    <row r="58" spans="1:7" ht="239.25" customHeight="1">
      <c r="A58" s="1" t="s">
        <v>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4"/>
  <sheetViews>
    <sheetView tabSelected="1" workbookViewId="0">
      <pane ySplit="1" topLeftCell="A55" activePane="bottomLeft" state="frozen"/>
      <selection pane="bottomLeft" activeCell="L62" sqref="D62:L62"/>
    </sheetView>
  </sheetViews>
  <sheetFormatPr defaultRowHeight="15"/>
  <cols>
    <col min="1" max="1" width="21.85546875" style="12" bestFit="1" customWidth="1"/>
    <col min="2" max="2" width="11.42578125" style="12" bestFit="1" customWidth="1"/>
    <col min="3" max="3" width="5.140625" style="12" customWidth="1"/>
    <col min="4" max="4" width="14.85546875" style="12" bestFit="1" customWidth="1"/>
    <col min="5" max="5" width="5.28515625" style="12" customWidth="1"/>
    <col min="6" max="6" width="19.5703125" style="12" bestFit="1" customWidth="1"/>
    <col min="7" max="7" width="5.28515625" style="12" customWidth="1"/>
    <col min="8" max="8" width="8.42578125" style="12" bestFit="1" customWidth="1"/>
    <col min="9" max="9" width="5.28515625" style="12" customWidth="1"/>
    <col min="10" max="10" width="14.7109375" style="12" bestFit="1" customWidth="1"/>
    <col min="11" max="11" width="5.28515625" style="12" customWidth="1"/>
    <col min="12" max="12" width="9" style="12" bestFit="1" customWidth="1"/>
    <col min="13" max="13" width="5.28515625" style="12" customWidth="1"/>
    <col min="14" max="15" width="9.140625" style="12"/>
    <col min="16" max="16" width="21.85546875" style="12" bestFit="1" customWidth="1"/>
    <col min="17" max="17" width="11.42578125" style="12" bestFit="1" customWidth="1"/>
    <col min="18" max="18" width="5.140625" style="12" customWidth="1"/>
    <col min="19" max="19" width="13.140625" style="12" customWidth="1"/>
    <col min="20" max="20" width="5.28515625" style="12" customWidth="1"/>
    <col min="21" max="21" width="19.5703125" style="12" customWidth="1"/>
    <col min="22" max="22" width="5.28515625" style="12" customWidth="1"/>
    <col min="23" max="23" width="13.140625" style="12" customWidth="1"/>
    <col min="24" max="24" width="5.28515625" style="12" customWidth="1"/>
    <col min="25" max="25" width="13.140625" style="12" customWidth="1"/>
    <col min="26" max="26" width="5.28515625" style="12" customWidth="1"/>
    <col min="27" max="27" width="13.140625" style="12" customWidth="1"/>
    <col min="28" max="16384" width="9.140625" style="12"/>
  </cols>
  <sheetData>
    <row r="1" spans="1:27">
      <c r="A1" s="14" t="s">
        <v>0</v>
      </c>
      <c r="B1" s="14" t="s">
        <v>1</v>
      </c>
      <c r="C1" s="22" t="s">
        <v>27</v>
      </c>
      <c r="D1" s="14" t="s">
        <v>2</v>
      </c>
      <c r="E1" s="22" t="s">
        <v>27</v>
      </c>
      <c r="F1" s="14" t="s">
        <v>3</v>
      </c>
      <c r="G1" s="22" t="s">
        <v>27</v>
      </c>
      <c r="H1" s="14" t="s">
        <v>4</v>
      </c>
      <c r="I1" s="22" t="s">
        <v>27</v>
      </c>
      <c r="J1" s="14" t="s">
        <v>5</v>
      </c>
      <c r="K1" s="22" t="s">
        <v>27</v>
      </c>
      <c r="L1" s="14" t="s">
        <v>6</v>
      </c>
      <c r="M1" s="22" t="s">
        <v>27</v>
      </c>
      <c r="P1" s="14" t="s">
        <v>28</v>
      </c>
      <c r="Q1" s="14" t="s">
        <v>1</v>
      </c>
      <c r="R1" s="22" t="s">
        <v>27</v>
      </c>
      <c r="S1" s="14" t="s">
        <v>2</v>
      </c>
      <c r="T1" s="22" t="s">
        <v>27</v>
      </c>
      <c r="U1" s="14" t="s">
        <v>3</v>
      </c>
      <c r="V1" s="22" t="s">
        <v>27</v>
      </c>
      <c r="W1" s="14" t="s">
        <v>4</v>
      </c>
      <c r="X1" s="22" t="s">
        <v>27</v>
      </c>
      <c r="Y1" s="14" t="s">
        <v>5</v>
      </c>
      <c r="Z1" s="22" t="s">
        <v>27</v>
      </c>
      <c r="AA1" s="14" t="s">
        <v>6</v>
      </c>
    </row>
    <row r="2" spans="1:27">
      <c r="A2" s="15">
        <v>1951</v>
      </c>
      <c r="B2" s="16">
        <v>3.0599999999999999E-2</v>
      </c>
      <c r="C2" s="17"/>
      <c r="D2" s="16">
        <v>2.7000000000000001E-3</v>
      </c>
      <c r="E2" s="17"/>
      <c r="F2" s="16">
        <v>1.5900000000000001E-2</v>
      </c>
      <c r="G2" s="17"/>
      <c r="H2" s="16">
        <v>3.3999999999999998E-3</v>
      </c>
      <c r="I2" s="17"/>
      <c r="J2" s="16">
        <v>8.2000000000000007E-3</v>
      </c>
      <c r="K2" s="17"/>
      <c r="L2" s="16">
        <v>4.0000000000000002E-4</v>
      </c>
      <c r="M2" s="17"/>
      <c r="P2" s="15"/>
      <c r="Q2" s="16"/>
      <c r="R2" s="17"/>
      <c r="S2" s="16"/>
      <c r="T2" s="17"/>
      <c r="U2" s="16"/>
      <c r="V2" s="17"/>
      <c r="W2" s="16"/>
      <c r="X2" s="17"/>
      <c r="Y2" s="16"/>
      <c r="Z2" s="17"/>
      <c r="AA2" s="16"/>
    </row>
    <row r="3" spans="1:27">
      <c r="A3" s="15">
        <v>1956</v>
      </c>
      <c r="B3" s="16">
        <v>4.2599999999999999E-2</v>
      </c>
      <c r="C3" s="18">
        <f>B3/B2-1</f>
        <v>0.39215686274509798</v>
      </c>
      <c r="D3" s="16">
        <v>4.1000000000000003E-3</v>
      </c>
      <c r="E3" s="18">
        <f>D3/D2-1</f>
        <v>0.5185185185185186</v>
      </c>
      <c r="F3" s="16">
        <v>2.0299999999999999E-2</v>
      </c>
      <c r="G3" s="18">
        <f>F3/F2-1</f>
        <v>0.27672955974842761</v>
      </c>
      <c r="H3" s="16">
        <v>4.7000000000000002E-3</v>
      </c>
      <c r="I3" s="18">
        <f>H3/H2-1</f>
        <v>0.38235294117647078</v>
      </c>
      <c r="J3" s="16">
        <v>1.1900000000000001E-2</v>
      </c>
      <c r="K3" s="18">
        <f>J3/J2-1</f>
        <v>0.45121951219512191</v>
      </c>
      <c r="L3" s="16">
        <v>1.6000000000000001E-3</v>
      </c>
      <c r="M3" s="18">
        <f>L3/L2-1</f>
        <v>3</v>
      </c>
      <c r="P3" s="15"/>
      <c r="Q3" s="16"/>
      <c r="R3" s="18"/>
      <c r="S3" s="16"/>
      <c r="T3" s="18"/>
      <c r="U3" s="16"/>
      <c r="V3" s="18"/>
      <c r="W3" s="16"/>
      <c r="X3" s="18"/>
      <c r="Y3" s="16"/>
      <c r="Z3" s="18"/>
      <c r="AA3" s="16"/>
    </row>
    <row r="4" spans="1:27">
      <c r="A4" s="15">
        <v>1959</v>
      </c>
      <c r="B4" s="16">
        <v>5.62E-2</v>
      </c>
      <c r="C4" s="18">
        <f t="shared" ref="C4:E54" si="0">B4/B3-1</f>
        <v>0.31924882629107976</v>
      </c>
      <c r="D4" s="16">
        <v>6.7000000000000002E-3</v>
      </c>
      <c r="E4" s="18">
        <f t="shared" si="0"/>
        <v>0.63414634146341453</v>
      </c>
      <c r="F4" s="16">
        <v>2.6700000000000002E-2</v>
      </c>
      <c r="G4" s="18">
        <f t="shared" ref="G4:I4" si="1">F4/F3-1</f>
        <v>0.31527093596059119</v>
      </c>
      <c r="H4" s="16">
        <v>4.7999999999999996E-3</v>
      </c>
      <c r="I4" s="18">
        <f t="shared" si="1"/>
        <v>2.1276595744680771E-2</v>
      </c>
      <c r="J4" s="16">
        <v>1.4800000000000001E-2</v>
      </c>
      <c r="K4" s="18">
        <f t="shared" ref="K4:M4" si="2">J4/J3-1</f>
        <v>0.24369747899159666</v>
      </c>
      <c r="L4" s="16">
        <v>3.2000000000000002E-3</v>
      </c>
      <c r="M4" s="18">
        <f t="shared" si="2"/>
        <v>1</v>
      </c>
      <c r="P4" s="15"/>
      <c r="Q4" s="16"/>
      <c r="R4" s="18"/>
      <c r="S4" s="16"/>
      <c r="T4" s="18"/>
      <c r="U4" s="16"/>
      <c r="V4" s="18"/>
      <c r="W4" s="16"/>
      <c r="X4" s="18"/>
      <c r="Y4" s="16"/>
      <c r="Z4" s="18"/>
      <c r="AA4" s="16"/>
    </row>
    <row r="5" spans="1:27">
      <c r="A5" s="15">
        <v>1960</v>
      </c>
      <c r="B5" s="16">
        <v>6.0499999999999998E-2</v>
      </c>
      <c r="C5" s="18">
        <f t="shared" si="0"/>
        <v>7.6512455516014155E-2</v>
      </c>
      <c r="D5" s="16">
        <v>7.6E-3</v>
      </c>
      <c r="E5" s="18">
        <f t="shared" si="0"/>
        <v>0.13432835820895517</v>
      </c>
      <c r="F5" s="16">
        <v>2.8199999999999999E-2</v>
      </c>
      <c r="G5" s="18">
        <f t="shared" ref="G5:I5" si="3">F5/F4-1</f>
        <v>5.6179775280898792E-2</v>
      </c>
      <c r="H5" s="16">
        <v>5.4000000000000003E-3</v>
      </c>
      <c r="I5" s="18">
        <f t="shared" si="3"/>
        <v>0.12500000000000022</v>
      </c>
      <c r="J5" s="16">
        <v>1.5699999999999999E-2</v>
      </c>
      <c r="K5" s="18">
        <f t="shared" ref="K5:M5" si="4">J5/J4-1</f>
        <v>6.0810810810810745E-2</v>
      </c>
      <c r="L5" s="16">
        <v>3.5999999999999999E-3</v>
      </c>
      <c r="M5" s="18">
        <f t="shared" si="4"/>
        <v>0.125</v>
      </c>
      <c r="P5" s="15">
        <v>1960</v>
      </c>
      <c r="Q5" s="16">
        <f>(B5-B4)*100</f>
        <v>0.42999999999999983</v>
      </c>
      <c r="R5" s="18"/>
      <c r="S5" s="16">
        <f>(D5-D4)*100</f>
        <v>8.9999999999999969E-2</v>
      </c>
      <c r="T5" s="18"/>
      <c r="U5" s="16">
        <f>(F5-F4)*100</f>
        <v>0.1499999999999998</v>
      </c>
      <c r="V5" s="18"/>
      <c r="W5" s="16">
        <f>(H5-H4)*100</f>
        <v>6.0000000000000067E-2</v>
      </c>
      <c r="X5" s="18"/>
      <c r="Y5" s="16">
        <f>(J5-J4)*100</f>
        <v>8.9999999999999802E-2</v>
      </c>
      <c r="Z5" s="18"/>
      <c r="AA5" s="16">
        <f>(L5-L4)*100</f>
        <v>3.9999999999999973E-2</v>
      </c>
    </row>
    <row r="6" spans="1:27">
      <c r="A6" s="15">
        <v>1961</v>
      </c>
      <c r="B6" s="16">
        <v>6.6500000000000004E-2</v>
      </c>
      <c r="C6" s="18">
        <f t="shared" si="0"/>
        <v>9.9173553719008378E-2</v>
      </c>
      <c r="D6" s="16">
        <v>8.8000000000000005E-3</v>
      </c>
      <c r="E6" s="18">
        <f t="shared" si="0"/>
        <v>0.15789473684210531</v>
      </c>
      <c r="F6" s="16">
        <v>3.1E-2</v>
      </c>
      <c r="G6" s="18">
        <f t="shared" ref="G6:I6" si="5">F6/F5-1</f>
        <v>9.9290780141843893E-2</v>
      </c>
      <c r="H6" s="16">
        <v>5.7000000000000002E-3</v>
      </c>
      <c r="I6" s="18">
        <f t="shared" si="5"/>
        <v>5.555555555555558E-2</v>
      </c>
      <c r="J6" s="16">
        <v>1.6799999999999999E-2</v>
      </c>
      <c r="K6" s="18">
        <f t="shared" ref="K6:M6" si="6">J6/J5-1</f>
        <v>7.0063694267515908E-2</v>
      </c>
      <c r="L6" s="16">
        <v>4.1999999999999997E-3</v>
      </c>
      <c r="M6" s="18">
        <f t="shared" si="6"/>
        <v>0.16666666666666652</v>
      </c>
      <c r="P6" s="15">
        <v>1961</v>
      </c>
      <c r="Q6" s="16">
        <f t="shared" ref="Q6:Y56" si="7">(B6-B5)*100</f>
        <v>0.60000000000000053</v>
      </c>
      <c r="R6" s="18">
        <f t="shared" ref="R6" si="8">Q6/Q5-1</f>
        <v>0.39534883720930414</v>
      </c>
      <c r="S6" s="16">
        <f t="shared" si="7"/>
        <v>0.12000000000000005</v>
      </c>
      <c r="T6" s="18">
        <f t="shared" ref="T6" si="9">S6/S5-1</f>
        <v>0.33333333333333437</v>
      </c>
      <c r="U6" s="16">
        <f t="shared" si="7"/>
        <v>0.28000000000000003</v>
      </c>
      <c r="V6" s="18">
        <f t="shared" ref="V6" si="10">U6/U5-1</f>
        <v>0.86666666666666936</v>
      </c>
      <c r="W6" s="16">
        <f t="shared" si="7"/>
        <v>2.9999999999999992E-2</v>
      </c>
      <c r="X6" s="18">
        <f t="shared" ref="X6" si="11">W6/W5-1</f>
        <v>-0.50000000000000067</v>
      </c>
      <c r="Y6" s="16">
        <f t="shared" si="7"/>
        <v>0.11000000000000003</v>
      </c>
      <c r="Z6" s="18">
        <f t="shared" ref="Z6:Z60" si="12">Y6/Y5-1</f>
        <v>0.22222222222222521</v>
      </c>
      <c r="AA6" s="16">
        <f t="shared" ref="AA6:AA56" si="13">(L6-L5)*100</f>
        <v>5.9999999999999984E-2</v>
      </c>
    </row>
    <row r="7" spans="1:27">
      <c r="A7" s="15">
        <v>1962</v>
      </c>
      <c r="B7" s="16">
        <v>7.4899999999999994E-2</v>
      </c>
      <c r="C7" s="18">
        <f t="shared" si="0"/>
        <v>0.12631578947368416</v>
      </c>
      <c r="D7" s="16">
        <v>1.1599999999999999E-2</v>
      </c>
      <c r="E7" s="18">
        <f t="shared" si="0"/>
        <v>0.31818181818181812</v>
      </c>
      <c r="F7" s="16">
        <v>3.4000000000000002E-2</v>
      </c>
      <c r="G7" s="18">
        <f t="shared" ref="G7:I7" si="14">F7/F6-1</f>
        <v>9.6774193548387233E-2</v>
      </c>
      <c r="H7" s="16">
        <v>6.0000000000000001E-3</v>
      </c>
      <c r="I7" s="18">
        <f t="shared" si="14"/>
        <v>5.2631578947368363E-2</v>
      </c>
      <c r="J7" s="16">
        <v>1.89E-2</v>
      </c>
      <c r="K7" s="18">
        <f t="shared" ref="K7:M7" si="15">J7/J6-1</f>
        <v>0.125</v>
      </c>
      <c r="L7" s="16">
        <v>4.4000000000000003E-3</v>
      </c>
      <c r="M7" s="18">
        <f t="shared" si="15"/>
        <v>4.7619047619047672E-2</v>
      </c>
      <c r="P7" s="15">
        <v>1962</v>
      </c>
      <c r="Q7" s="16">
        <f t="shared" si="7"/>
        <v>0.83999999999999908</v>
      </c>
      <c r="R7" s="18">
        <f t="shared" ref="R7" si="16">Q7/Q6-1</f>
        <v>0.39999999999999725</v>
      </c>
      <c r="S7" s="16">
        <f t="shared" si="7"/>
        <v>0.27999999999999986</v>
      </c>
      <c r="T7" s="18">
        <f t="shared" ref="T7" si="17">S7/S6-1</f>
        <v>1.3333333333333313</v>
      </c>
      <c r="U7" s="16">
        <f t="shared" si="7"/>
        <v>0.30000000000000027</v>
      </c>
      <c r="V7" s="18">
        <f t="shared" ref="V7" si="18">U7/U6-1</f>
        <v>7.1428571428572285E-2</v>
      </c>
      <c r="W7" s="16">
        <f t="shared" si="7"/>
        <v>2.9999999999999992E-2</v>
      </c>
      <c r="X7" s="18">
        <f t="shared" ref="X7" si="19">W7/W6-1</f>
        <v>0</v>
      </c>
      <c r="Y7" s="16">
        <f t="shared" si="7"/>
        <v>0.21000000000000013</v>
      </c>
      <c r="Z7" s="18">
        <f t="shared" si="12"/>
        <v>0.90909090909090984</v>
      </c>
      <c r="AA7" s="16">
        <f t="shared" si="13"/>
        <v>2.0000000000000052E-2</v>
      </c>
    </row>
    <row r="8" spans="1:27">
      <c r="A8" s="15">
        <v>1963</v>
      </c>
      <c r="B8" s="16">
        <v>8.4699999999999998E-2</v>
      </c>
      <c r="C8" s="18">
        <f t="shared" si="0"/>
        <v>0.13084112149532712</v>
      </c>
      <c r="D8" s="16">
        <v>1.4E-2</v>
      </c>
      <c r="E8" s="18">
        <f t="shared" si="0"/>
        <v>0.20689655172413812</v>
      </c>
      <c r="F8" s="16">
        <v>3.7499999999999999E-2</v>
      </c>
      <c r="G8" s="18">
        <f t="shared" ref="G8:I8" si="20">F8/F7-1</f>
        <v>0.10294117647058809</v>
      </c>
      <c r="H8" s="16">
        <v>6.3E-3</v>
      </c>
      <c r="I8" s="18">
        <f t="shared" si="20"/>
        <v>5.0000000000000044E-2</v>
      </c>
      <c r="J8" s="16">
        <v>2.1499999999999998E-2</v>
      </c>
      <c r="K8" s="18">
        <f t="shared" ref="K8:M8" si="21">J8/J7-1</f>
        <v>0.13756613756613745</v>
      </c>
      <c r="L8" s="16">
        <v>5.4000000000000003E-3</v>
      </c>
      <c r="M8" s="18">
        <f t="shared" si="21"/>
        <v>0.22727272727272729</v>
      </c>
      <c r="P8" s="15">
        <v>1963</v>
      </c>
      <c r="Q8" s="16">
        <f t="shared" si="7"/>
        <v>0.98000000000000032</v>
      </c>
      <c r="R8" s="18">
        <f t="shared" ref="R8" si="22">Q8/Q7-1</f>
        <v>0.16666666666666829</v>
      </c>
      <c r="S8" s="16">
        <f t="shared" si="7"/>
        <v>0.2400000000000001</v>
      </c>
      <c r="T8" s="18">
        <f t="shared" ref="T8" si="23">S8/S7-1</f>
        <v>-0.14285714285714202</v>
      </c>
      <c r="U8" s="16">
        <f t="shared" si="7"/>
        <v>0.34999999999999964</v>
      </c>
      <c r="V8" s="18">
        <f t="shared" ref="V8" si="24">U8/U7-1</f>
        <v>0.16666666666666452</v>
      </c>
      <c r="W8" s="16">
        <f t="shared" si="7"/>
        <v>2.9999999999999992E-2</v>
      </c>
      <c r="X8" s="18">
        <f t="shared" ref="X8" si="25">W8/W7-1</f>
        <v>0</v>
      </c>
      <c r="Y8" s="16">
        <f t="shared" si="7"/>
        <v>0.25999999999999979</v>
      </c>
      <c r="Z8" s="18">
        <f t="shared" si="12"/>
        <v>0.23809523809523636</v>
      </c>
      <c r="AA8" s="16">
        <f t="shared" si="13"/>
        <v>0.1</v>
      </c>
    </row>
    <row r="9" spans="1:27">
      <c r="A9" s="15">
        <v>1964</v>
      </c>
      <c r="B9" s="16">
        <v>9.06E-2</v>
      </c>
      <c r="C9" s="18">
        <f t="shared" si="0"/>
        <v>6.965761511216062E-2</v>
      </c>
      <c r="D9" s="16">
        <v>1.6799999999999999E-2</v>
      </c>
      <c r="E9" s="18">
        <f t="shared" si="0"/>
        <v>0.19999999999999996</v>
      </c>
      <c r="F9" s="16">
        <v>3.8800000000000001E-2</v>
      </c>
      <c r="G9" s="18">
        <f t="shared" ref="G9:I9" si="26">F9/F8-1</f>
        <v>3.4666666666666845E-2</v>
      </c>
      <c r="H9" s="16">
        <v>6.7000000000000002E-3</v>
      </c>
      <c r="I9" s="18">
        <f t="shared" si="26"/>
        <v>6.3492063492063489E-2</v>
      </c>
      <c r="J9" s="16">
        <v>2.24E-2</v>
      </c>
      <c r="K9" s="18">
        <f t="shared" ref="K9:M9" si="27">J9/J8-1</f>
        <v>4.1860465116279055E-2</v>
      </c>
      <c r="L9" s="16">
        <v>5.8999999999999999E-3</v>
      </c>
      <c r="M9" s="18">
        <f t="shared" si="27"/>
        <v>9.259259259259256E-2</v>
      </c>
      <c r="P9" s="15">
        <v>1964</v>
      </c>
      <c r="Q9" s="16">
        <f t="shared" si="7"/>
        <v>0.5900000000000003</v>
      </c>
      <c r="R9" s="18">
        <f t="shared" ref="R9" si="28">Q9/Q8-1</f>
        <v>-0.39795918367346927</v>
      </c>
      <c r="S9" s="16">
        <f t="shared" si="7"/>
        <v>0.27999999999999986</v>
      </c>
      <c r="T9" s="18">
        <f t="shared" ref="T9" si="29">S9/S8-1</f>
        <v>0.16666666666666563</v>
      </c>
      <c r="U9" s="16">
        <f t="shared" si="7"/>
        <v>0.13000000000000025</v>
      </c>
      <c r="V9" s="18">
        <f t="shared" ref="V9" si="30">U9/U8-1</f>
        <v>-0.62857142857142745</v>
      </c>
      <c r="W9" s="16">
        <f t="shared" si="7"/>
        <v>4.0000000000000022E-2</v>
      </c>
      <c r="X9" s="18">
        <f t="shared" ref="X9" si="31">W9/W8-1</f>
        <v>0.33333333333333437</v>
      </c>
      <c r="Y9" s="16">
        <f t="shared" si="7"/>
        <v>9.0000000000000149E-2</v>
      </c>
      <c r="Z9" s="18">
        <f t="shared" si="12"/>
        <v>-0.65384615384615297</v>
      </c>
      <c r="AA9" s="16">
        <f t="shared" si="13"/>
        <v>4.9999999999999961E-2</v>
      </c>
    </row>
    <row r="10" spans="1:27">
      <c r="A10" s="15">
        <v>1965</v>
      </c>
      <c r="B10" s="16">
        <v>0.10059999999999999</v>
      </c>
      <c r="C10" s="18">
        <f t="shared" si="0"/>
        <v>0.11037527593818974</v>
      </c>
      <c r="D10" s="16">
        <v>2.0199999999999999E-2</v>
      </c>
      <c r="E10" s="18">
        <f t="shared" si="0"/>
        <v>0.20238095238095233</v>
      </c>
      <c r="F10" s="16">
        <v>4.2799999999999998E-2</v>
      </c>
      <c r="G10" s="18">
        <f t="shared" ref="G10:I10" si="32">F10/F9-1</f>
        <v>0.10309278350515449</v>
      </c>
      <c r="H10" s="16">
        <v>7.0000000000000001E-3</v>
      </c>
      <c r="I10" s="18">
        <f t="shared" si="32"/>
        <v>4.4776119402984982E-2</v>
      </c>
      <c r="J10" s="16">
        <v>2.4199999999999999E-2</v>
      </c>
      <c r="K10" s="18">
        <f t="shared" ref="K10:M10" si="33">J10/J9-1</f>
        <v>8.0357142857142794E-2</v>
      </c>
      <c r="L10" s="16">
        <v>6.4000000000000003E-3</v>
      </c>
      <c r="M10" s="18">
        <f t="shared" si="33"/>
        <v>8.4745762711864403E-2</v>
      </c>
      <c r="P10" s="15">
        <v>1965</v>
      </c>
      <c r="Q10" s="16">
        <f t="shared" si="7"/>
        <v>0.99999999999999956</v>
      </c>
      <c r="R10" s="18">
        <f t="shared" ref="R10" si="34">Q10/Q9-1</f>
        <v>0.69491525423728651</v>
      </c>
      <c r="S10" s="16">
        <f t="shared" si="7"/>
        <v>0.34</v>
      </c>
      <c r="T10" s="18">
        <f t="shared" ref="T10" si="35">S10/S9-1</f>
        <v>0.21428571428571508</v>
      </c>
      <c r="U10" s="16">
        <f t="shared" si="7"/>
        <v>0.39999999999999969</v>
      </c>
      <c r="V10" s="18">
        <f t="shared" ref="V10" si="36">U10/U9-1</f>
        <v>2.0769230769230687</v>
      </c>
      <c r="W10" s="16">
        <f t="shared" si="7"/>
        <v>2.9999999999999992E-2</v>
      </c>
      <c r="X10" s="18">
        <f t="shared" ref="X10" si="37">W10/W9-1</f>
        <v>-0.25000000000000056</v>
      </c>
      <c r="Y10" s="16">
        <f t="shared" si="7"/>
        <v>0.17999999999999994</v>
      </c>
      <c r="Z10" s="18">
        <f t="shared" si="12"/>
        <v>0.999999999999996</v>
      </c>
      <c r="AA10" s="16">
        <f t="shared" si="13"/>
        <v>5.0000000000000044E-2</v>
      </c>
    </row>
    <row r="11" spans="1:27">
      <c r="A11" s="15">
        <v>1966</v>
      </c>
      <c r="B11" s="16">
        <v>0.1099</v>
      </c>
      <c r="C11" s="18">
        <f t="shared" si="0"/>
        <v>9.244532803180916E-2</v>
      </c>
      <c r="D11" s="16">
        <v>2.2599999999999999E-2</v>
      </c>
      <c r="E11" s="18">
        <f t="shared" si="0"/>
        <v>0.1188118811881187</v>
      </c>
      <c r="F11" s="16">
        <v>4.5600000000000002E-2</v>
      </c>
      <c r="G11" s="18">
        <f t="shared" ref="G11:I11" si="38">F11/F10-1</f>
        <v>6.542056074766367E-2</v>
      </c>
      <c r="H11" s="16">
        <v>7.3000000000000001E-3</v>
      </c>
      <c r="I11" s="18">
        <f t="shared" si="38"/>
        <v>4.2857142857142927E-2</v>
      </c>
      <c r="J11" s="16">
        <v>2.5899999999999999E-2</v>
      </c>
      <c r="K11" s="18">
        <f t="shared" ref="K11:M11" si="39">J11/J10-1</f>
        <v>7.024793388429762E-2</v>
      </c>
      <c r="L11" s="16">
        <v>8.5000000000000006E-3</v>
      </c>
      <c r="M11" s="18">
        <f t="shared" si="39"/>
        <v>0.328125</v>
      </c>
      <c r="P11" s="15">
        <v>1966</v>
      </c>
      <c r="Q11" s="16">
        <f t="shared" si="7"/>
        <v>0.93000000000000027</v>
      </c>
      <c r="R11" s="18">
        <f t="shared" ref="R11" si="40">Q11/Q10-1</f>
        <v>-6.9999999999999285E-2</v>
      </c>
      <c r="S11" s="16">
        <f t="shared" si="7"/>
        <v>0.23999999999999994</v>
      </c>
      <c r="T11" s="18">
        <f t="shared" ref="T11" si="41">S11/S10-1</f>
        <v>-0.29411764705882382</v>
      </c>
      <c r="U11" s="16">
        <f t="shared" si="7"/>
        <v>0.28000000000000036</v>
      </c>
      <c r="V11" s="18">
        <f t="shared" ref="V11" si="42">U11/U10-1</f>
        <v>-0.2999999999999986</v>
      </c>
      <c r="W11" s="16">
        <f t="shared" si="7"/>
        <v>2.9999999999999992E-2</v>
      </c>
      <c r="X11" s="18">
        <f t="shared" ref="X11" si="43">W11/W10-1</f>
        <v>0</v>
      </c>
      <c r="Y11" s="16">
        <f t="shared" si="7"/>
        <v>0.17</v>
      </c>
      <c r="Z11" s="18">
        <f t="shared" si="12"/>
        <v>-5.5555555555555136E-2</v>
      </c>
      <c r="AA11" s="16">
        <f t="shared" si="13"/>
        <v>0.21000000000000002</v>
      </c>
    </row>
    <row r="12" spans="1:27">
      <c r="A12" s="15">
        <v>1967</v>
      </c>
      <c r="B12" s="16">
        <v>0.1191</v>
      </c>
      <c r="C12" s="18">
        <f t="shared" si="0"/>
        <v>8.3712465878071018E-2</v>
      </c>
      <c r="D12" s="16">
        <v>2.86E-2</v>
      </c>
      <c r="E12" s="18">
        <f t="shared" si="0"/>
        <v>0.265486725663717</v>
      </c>
      <c r="F12" s="16">
        <v>4.82E-2</v>
      </c>
      <c r="G12" s="18">
        <f t="shared" ref="G12:I12" si="44">F12/F11-1</f>
        <v>5.7017543859649189E-2</v>
      </c>
      <c r="H12" s="16">
        <v>7.6E-3</v>
      </c>
      <c r="I12" s="18">
        <f t="shared" si="44"/>
        <v>4.1095890410958846E-2</v>
      </c>
      <c r="J12" s="16">
        <v>2.6599999999999999E-2</v>
      </c>
      <c r="K12" s="18">
        <f t="shared" ref="K12:M12" si="45">J12/J11-1</f>
        <v>2.7027027027026973E-2</v>
      </c>
      <c r="L12" s="16">
        <v>8.0999999999999996E-3</v>
      </c>
      <c r="M12" s="18">
        <f t="shared" si="45"/>
        <v>-4.7058823529411931E-2</v>
      </c>
      <c r="P12" s="15">
        <v>1967</v>
      </c>
      <c r="Q12" s="16">
        <f t="shared" si="7"/>
        <v>0.91999999999999993</v>
      </c>
      <c r="R12" s="18">
        <f t="shared" ref="R12" si="46">Q12/Q11-1</f>
        <v>-1.0752688172043334E-2</v>
      </c>
      <c r="S12" s="16">
        <f t="shared" si="7"/>
        <v>0.6000000000000002</v>
      </c>
      <c r="T12" s="18">
        <f t="shared" ref="T12" si="47">S12/S11-1</f>
        <v>1.5000000000000013</v>
      </c>
      <c r="U12" s="16">
        <f t="shared" si="7"/>
        <v>0.25999999999999979</v>
      </c>
      <c r="V12" s="18">
        <f t="shared" ref="V12" si="48">U12/U11-1</f>
        <v>-7.1428571428573395E-2</v>
      </c>
      <c r="W12" s="16">
        <f t="shared" si="7"/>
        <v>2.9999999999999992E-2</v>
      </c>
      <c r="X12" s="18">
        <f t="shared" ref="X12" si="49">W12/W11-1</f>
        <v>0</v>
      </c>
      <c r="Y12" s="16">
        <f t="shared" si="7"/>
        <v>6.9999999999999923E-2</v>
      </c>
      <c r="Z12" s="18">
        <f t="shared" si="12"/>
        <v>-0.58823529411764752</v>
      </c>
      <c r="AA12" s="16">
        <f t="shared" si="13"/>
        <v>-4.0000000000000105E-2</v>
      </c>
    </row>
    <row r="13" spans="1:27">
      <c r="A13" s="15">
        <v>1968</v>
      </c>
      <c r="B13" s="16">
        <v>0.13320000000000001</v>
      </c>
      <c r="C13" s="18">
        <f t="shared" si="0"/>
        <v>0.1183879093198994</v>
      </c>
      <c r="D13" s="16">
        <v>3.4700000000000002E-2</v>
      </c>
      <c r="E13" s="18">
        <f t="shared" si="0"/>
        <v>0.21328671328671334</v>
      </c>
      <c r="F13" s="16">
        <v>5.2200000000000003E-2</v>
      </c>
      <c r="G13" s="18">
        <f t="shared" ref="G13:I13" si="50">F13/F12-1</f>
        <v>8.2987551867220066E-2</v>
      </c>
      <c r="H13" s="16">
        <v>8.3000000000000001E-3</v>
      </c>
      <c r="I13" s="18">
        <f t="shared" si="50"/>
        <v>9.210526315789469E-2</v>
      </c>
      <c r="J13" s="16">
        <v>2.8500000000000001E-2</v>
      </c>
      <c r="K13" s="18">
        <f t="shared" ref="K13:M13" si="51">J13/J12-1</f>
        <v>7.1428571428571619E-2</v>
      </c>
      <c r="L13" s="16">
        <v>9.4999999999999998E-3</v>
      </c>
      <c r="M13" s="18">
        <f t="shared" si="51"/>
        <v>0.17283950617283961</v>
      </c>
      <c r="P13" s="15">
        <v>1968</v>
      </c>
      <c r="Q13" s="16">
        <f t="shared" si="7"/>
        <v>1.4100000000000015</v>
      </c>
      <c r="R13" s="18">
        <f t="shared" ref="R13" si="52">Q13/Q12-1</f>
        <v>0.53260869565217561</v>
      </c>
      <c r="S13" s="16">
        <f t="shared" si="7"/>
        <v>0.6100000000000001</v>
      </c>
      <c r="T13" s="18">
        <f t="shared" ref="T13" si="53">S13/S12-1</f>
        <v>1.6666666666666385E-2</v>
      </c>
      <c r="U13" s="16">
        <f t="shared" si="7"/>
        <v>0.40000000000000036</v>
      </c>
      <c r="V13" s="18">
        <f t="shared" ref="V13" si="54">U13/U12-1</f>
        <v>0.53846153846154099</v>
      </c>
      <c r="W13" s="16">
        <f t="shared" si="7"/>
        <v>7.0000000000000007E-2</v>
      </c>
      <c r="X13" s="18">
        <f t="shared" ref="X13" si="55">W13/W12-1</f>
        <v>1.3333333333333344</v>
      </c>
      <c r="Y13" s="16">
        <f t="shared" si="7"/>
        <v>0.19000000000000022</v>
      </c>
      <c r="Z13" s="18">
        <f t="shared" si="12"/>
        <v>1.7142857142857206</v>
      </c>
      <c r="AA13" s="16">
        <f t="shared" si="13"/>
        <v>0.14000000000000001</v>
      </c>
    </row>
    <row r="14" spans="1:27">
      <c r="A14" s="15">
        <v>1969</v>
      </c>
      <c r="B14" s="16">
        <v>0.1474</v>
      </c>
      <c r="C14" s="18">
        <f t="shared" si="0"/>
        <v>0.10660660660660648</v>
      </c>
      <c r="D14" s="16">
        <v>4.1700000000000001E-2</v>
      </c>
      <c r="E14" s="18">
        <f t="shared" si="0"/>
        <v>0.20172910662824206</v>
      </c>
      <c r="F14" s="16">
        <v>5.74E-2</v>
      </c>
      <c r="G14" s="18">
        <f t="shared" ref="G14:I14" si="56">F14/F13-1</f>
        <v>9.9616858237547845E-2</v>
      </c>
      <c r="H14" s="16">
        <v>8.6E-3</v>
      </c>
      <c r="I14" s="18">
        <f t="shared" si="56"/>
        <v>3.6144578313253017E-2</v>
      </c>
      <c r="J14" s="16">
        <v>2.98E-2</v>
      </c>
      <c r="K14" s="18">
        <f t="shared" ref="K14:M14" si="57">J14/J13-1</f>
        <v>4.5614035087719218E-2</v>
      </c>
      <c r="L14" s="16">
        <v>9.9000000000000008E-3</v>
      </c>
      <c r="M14" s="18">
        <f t="shared" si="57"/>
        <v>4.2105263157894868E-2</v>
      </c>
      <c r="P14" s="15">
        <v>1969</v>
      </c>
      <c r="Q14" s="16">
        <f t="shared" si="7"/>
        <v>1.419999999999999</v>
      </c>
      <c r="R14" s="18">
        <f t="shared" ref="R14" si="58">Q14/Q13-1</f>
        <v>7.0921985815586286E-3</v>
      </c>
      <c r="S14" s="16">
        <f t="shared" si="7"/>
        <v>0.7</v>
      </c>
      <c r="T14" s="18">
        <f t="shared" ref="T14" si="59">S14/S13-1</f>
        <v>0.1475409836065571</v>
      </c>
      <c r="U14" s="16">
        <f t="shared" si="7"/>
        <v>0.51999999999999957</v>
      </c>
      <c r="V14" s="18">
        <f t="shared" ref="V14" si="60">U14/U13-1</f>
        <v>0.29999999999999782</v>
      </c>
      <c r="W14" s="16">
        <f t="shared" si="7"/>
        <v>2.9999999999999992E-2</v>
      </c>
      <c r="X14" s="18">
        <f t="shared" ref="X14" si="61">W14/W13-1</f>
        <v>-0.57142857142857162</v>
      </c>
      <c r="Y14" s="16">
        <f t="shared" si="7"/>
        <v>0.12999999999999989</v>
      </c>
      <c r="Z14" s="18">
        <f t="shared" si="12"/>
        <v>-0.31578947368421184</v>
      </c>
      <c r="AA14" s="16">
        <f t="shared" si="13"/>
        <v>4.0000000000000105E-2</v>
      </c>
    </row>
    <row r="15" spans="1:27">
      <c r="A15" s="15">
        <v>1970</v>
      </c>
      <c r="B15" s="16">
        <v>0.1658</v>
      </c>
      <c r="C15" s="18">
        <f t="shared" si="0"/>
        <v>0.12483039348711</v>
      </c>
      <c r="D15" s="16">
        <v>5.0299999999999997E-2</v>
      </c>
      <c r="E15" s="18">
        <f t="shared" si="0"/>
        <v>0.2062350119904075</v>
      </c>
      <c r="F15" s="16">
        <v>6.2799999999999995E-2</v>
      </c>
      <c r="G15" s="18">
        <f t="shared" ref="G15:I15" si="62">F15/F14-1</f>
        <v>9.4076655052264702E-2</v>
      </c>
      <c r="H15" s="16">
        <v>9.1999999999999998E-3</v>
      </c>
      <c r="I15" s="18">
        <f t="shared" si="62"/>
        <v>6.9767441860465018E-2</v>
      </c>
      <c r="J15" s="16">
        <v>3.2199999999999999E-2</v>
      </c>
      <c r="K15" s="18">
        <f t="shared" ref="K15:M15" si="63">J15/J14-1</f>
        <v>8.0536912751677736E-2</v>
      </c>
      <c r="L15" s="16">
        <v>1.1299999999999999E-2</v>
      </c>
      <c r="M15" s="18">
        <f t="shared" si="63"/>
        <v>0.14141414141414121</v>
      </c>
      <c r="P15" s="15">
        <v>1970</v>
      </c>
      <c r="Q15" s="16">
        <f t="shared" si="7"/>
        <v>1.8399999999999999</v>
      </c>
      <c r="R15" s="18">
        <f t="shared" ref="R15" si="64">Q15/Q14-1</f>
        <v>0.29577464788732466</v>
      </c>
      <c r="S15" s="16">
        <f t="shared" si="7"/>
        <v>0.85999999999999965</v>
      </c>
      <c r="T15" s="18">
        <f t="shared" ref="T15" si="65">S15/S14-1</f>
        <v>0.2285714285714282</v>
      </c>
      <c r="U15" s="16">
        <f t="shared" si="7"/>
        <v>0.53999999999999948</v>
      </c>
      <c r="V15" s="18">
        <f t="shared" ref="V15" si="66">U15/U14-1</f>
        <v>3.8461538461538325E-2</v>
      </c>
      <c r="W15" s="16">
        <f t="shared" si="7"/>
        <v>5.9999999999999984E-2</v>
      </c>
      <c r="X15" s="18">
        <f t="shared" ref="X15" si="67">W15/W14-1</f>
        <v>1</v>
      </c>
      <c r="Y15" s="16">
        <f t="shared" si="7"/>
        <v>0.23999999999999994</v>
      </c>
      <c r="Z15" s="18">
        <f t="shared" si="12"/>
        <v>0.84615384615384714</v>
      </c>
      <c r="AA15" s="16">
        <f t="shared" si="13"/>
        <v>0.13999999999999985</v>
      </c>
    </row>
    <row r="16" spans="1:27">
      <c r="A16" s="15">
        <v>1971</v>
      </c>
      <c r="B16" s="16">
        <v>0.1865</v>
      </c>
      <c r="C16" s="18">
        <f t="shared" si="0"/>
        <v>0.12484921592279852</v>
      </c>
      <c r="D16" s="16">
        <v>5.7599999999999998E-2</v>
      </c>
      <c r="E16" s="18">
        <f t="shared" si="0"/>
        <v>0.14512922465208744</v>
      </c>
      <c r="F16" s="16">
        <v>6.8199999999999997E-2</v>
      </c>
      <c r="G16" s="18">
        <f t="shared" ref="G16:I16" si="68">F16/F15-1</f>
        <v>8.5987261146496907E-2</v>
      </c>
      <c r="H16" s="16">
        <v>9.4000000000000004E-3</v>
      </c>
      <c r="I16" s="18">
        <f t="shared" si="68"/>
        <v>2.1739130434782705E-2</v>
      </c>
      <c r="J16" s="16">
        <v>3.4299999999999997E-2</v>
      </c>
      <c r="K16" s="18">
        <f t="shared" ref="K16:M16" si="69">J16/J15-1</f>
        <v>6.5217391304347672E-2</v>
      </c>
      <c r="L16" s="16">
        <v>1.7000000000000001E-2</v>
      </c>
      <c r="M16" s="18">
        <f t="shared" si="69"/>
        <v>0.50442477876106206</v>
      </c>
      <c r="P16" s="15">
        <v>1971</v>
      </c>
      <c r="Q16" s="16">
        <f t="shared" si="7"/>
        <v>2.0699999999999994</v>
      </c>
      <c r="R16" s="18">
        <f t="shared" ref="R16" si="70">Q16/Q15-1</f>
        <v>0.12499999999999978</v>
      </c>
      <c r="S16" s="16">
        <f t="shared" si="7"/>
        <v>0.73000000000000009</v>
      </c>
      <c r="T16" s="18">
        <f t="shared" ref="T16" si="71">S16/S15-1</f>
        <v>-0.15116279069767402</v>
      </c>
      <c r="U16" s="16">
        <f t="shared" si="7"/>
        <v>0.54000000000000026</v>
      </c>
      <c r="V16" s="18">
        <f t="shared" ref="V16" si="72">U16/U15-1</f>
        <v>0</v>
      </c>
      <c r="W16" s="16">
        <f t="shared" si="7"/>
        <v>2.0000000000000052E-2</v>
      </c>
      <c r="X16" s="18">
        <f t="shared" ref="X16" si="73">W16/W15-1</f>
        <v>-0.66666666666666563</v>
      </c>
      <c r="Y16" s="16">
        <f t="shared" si="7"/>
        <v>0.20999999999999977</v>
      </c>
      <c r="Z16" s="18">
        <f t="shared" si="12"/>
        <v>-0.12500000000000078</v>
      </c>
      <c r="AA16" s="16">
        <f t="shared" si="13"/>
        <v>0.57000000000000017</v>
      </c>
    </row>
    <row r="17" spans="1:27">
      <c r="A17" s="15">
        <v>1972</v>
      </c>
      <c r="B17" s="16">
        <v>0.20449999999999999</v>
      </c>
      <c r="C17" s="18">
        <f t="shared" si="0"/>
        <v>9.6514745308310834E-2</v>
      </c>
      <c r="D17" s="16">
        <v>6.5600000000000006E-2</v>
      </c>
      <c r="E17" s="18">
        <f t="shared" si="0"/>
        <v>0.13888888888888906</v>
      </c>
      <c r="F17" s="16">
        <v>7.3999999999999996E-2</v>
      </c>
      <c r="G17" s="18">
        <f t="shared" ref="G17:I17" si="74">F17/F16-1</f>
        <v>8.5043988269794646E-2</v>
      </c>
      <c r="H17" s="16">
        <v>0.01</v>
      </c>
      <c r="I17" s="18">
        <f t="shared" si="74"/>
        <v>6.3829787234042534E-2</v>
      </c>
      <c r="J17" s="16">
        <v>3.6400000000000002E-2</v>
      </c>
      <c r="K17" s="18">
        <f t="shared" ref="K17:M17" si="75">J17/J16-1</f>
        <v>6.1224489795918435E-2</v>
      </c>
      <c r="L17" s="16">
        <v>1.8499999999999999E-2</v>
      </c>
      <c r="M17" s="18">
        <f t="shared" si="75"/>
        <v>8.8235294117646967E-2</v>
      </c>
      <c r="P17" s="15">
        <v>1972</v>
      </c>
      <c r="Q17" s="16">
        <f t="shared" si="7"/>
        <v>1.7999999999999989</v>
      </c>
      <c r="R17" s="18">
        <f t="shared" ref="R17" si="76">Q17/Q16-1</f>
        <v>-0.1304347826086959</v>
      </c>
      <c r="S17" s="16">
        <f t="shared" si="7"/>
        <v>0.80000000000000071</v>
      </c>
      <c r="T17" s="18">
        <f t="shared" ref="T17" si="77">S17/S16-1</f>
        <v>9.5890410958904937E-2</v>
      </c>
      <c r="U17" s="16">
        <f t="shared" si="7"/>
        <v>0.57999999999999996</v>
      </c>
      <c r="V17" s="18">
        <f t="shared" ref="V17" si="78">U17/U16-1</f>
        <v>7.4074074074073515E-2</v>
      </c>
      <c r="W17" s="16">
        <f t="shared" si="7"/>
        <v>5.9999999999999984E-2</v>
      </c>
      <c r="X17" s="18">
        <f t="shared" ref="X17" si="79">W17/W16-1</f>
        <v>1.9999999999999911</v>
      </c>
      <c r="Y17" s="16">
        <f t="shared" si="7"/>
        <v>0.21000000000000046</v>
      </c>
      <c r="Z17" s="18">
        <f t="shared" si="12"/>
        <v>3.3306690738754696E-15</v>
      </c>
      <c r="AA17" s="16">
        <f t="shared" si="13"/>
        <v>0.1499999999999998</v>
      </c>
    </row>
    <row r="18" spans="1:27">
      <c r="A18" s="15">
        <v>1973</v>
      </c>
      <c r="B18" s="16">
        <v>0.2109</v>
      </c>
      <c r="C18" s="18">
        <f t="shared" si="0"/>
        <v>3.1295843520782407E-2</v>
      </c>
      <c r="D18" s="16">
        <v>7.3400000000000007E-2</v>
      </c>
      <c r="E18" s="18">
        <f t="shared" si="0"/>
        <v>0.11890243902439024</v>
      </c>
      <c r="F18" s="16">
        <v>7.0900000000000005E-2</v>
      </c>
      <c r="G18" s="18">
        <f t="shared" ref="G18:I18" si="80">F18/F17-1</f>
        <v>-4.1891891891891797E-2</v>
      </c>
      <c r="H18" s="16">
        <v>9.4999999999999998E-3</v>
      </c>
      <c r="I18" s="18">
        <f t="shared" si="80"/>
        <v>-5.0000000000000044E-2</v>
      </c>
      <c r="J18" s="16">
        <v>3.0800000000000001E-2</v>
      </c>
      <c r="K18" s="18">
        <f t="shared" ref="K18:M18" si="81">J18/J17-1</f>
        <v>-0.15384615384615385</v>
      </c>
      <c r="L18" s="16">
        <v>2.63E-2</v>
      </c>
      <c r="M18" s="18">
        <f t="shared" si="81"/>
        <v>0.42162162162162176</v>
      </c>
      <c r="P18" s="15">
        <v>1973</v>
      </c>
      <c r="Q18" s="16">
        <f t="shared" si="7"/>
        <v>0.64000000000000168</v>
      </c>
      <c r="R18" s="18">
        <f t="shared" ref="R18" si="82">Q18/Q17-1</f>
        <v>-0.64444444444444327</v>
      </c>
      <c r="S18" s="16">
        <f t="shared" si="7"/>
        <v>0.78000000000000014</v>
      </c>
      <c r="T18" s="18">
        <f t="shared" ref="T18" si="83">S18/S17-1</f>
        <v>-2.5000000000000688E-2</v>
      </c>
      <c r="U18" s="16">
        <f t="shared" si="7"/>
        <v>-0.30999999999999917</v>
      </c>
      <c r="V18" s="18">
        <f t="shared" ref="V18" si="84">U18/U17-1</f>
        <v>-1.5344827586206882</v>
      </c>
      <c r="W18" s="16">
        <f t="shared" si="7"/>
        <v>-5.0000000000000044E-2</v>
      </c>
      <c r="X18" s="18">
        <f t="shared" ref="X18" si="85">W18/W17-1</f>
        <v>-1.8333333333333344</v>
      </c>
      <c r="Y18" s="16">
        <f t="shared" si="7"/>
        <v>-0.56000000000000005</v>
      </c>
      <c r="Z18" s="18">
        <f t="shared" si="12"/>
        <v>-3.6666666666666612</v>
      </c>
      <c r="AA18" s="16">
        <f t="shared" si="13"/>
        <v>0.78000000000000014</v>
      </c>
    </row>
    <row r="19" spans="1:27">
      <c r="A19" s="15">
        <v>1974</v>
      </c>
      <c r="B19" s="16">
        <v>0.23269999999999999</v>
      </c>
      <c r="C19" s="18">
        <f t="shared" si="0"/>
        <v>0.10336652441915595</v>
      </c>
      <c r="D19" s="16">
        <v>8.3799999999999999E-2</v>
      </c>
      <c r="E19" s="18">
        <f t="shared" si="0"/>
        <v>0.1416893732970026</v>
      </c>
      <c r="F19" s="16">
        <v>7.6799999999999993E-2</v>
      </c>
      <c r="G19" s="18">
        <f t="shared" ref="G19:I19" si="86">F19/F18-1</f>
        <v>8.3215796897037952E-2</v>
      </c>
      <c r="H19" s="16">
        <v>1.0500000000000001E-2</v>
      </c>
      <c r="I19" s="18">
        <f t="shared" si="86"/>
        <v>0.10526315789473695</v>
      </c>
      <c r="J19" s="16">
        <v>3.2300000000000002E-2</v>
      </c>
      <c r="K19" s="18">
        <f t="shared" ref="K19:M19" si="87">J19/J18-1</f>
        <v>4.870129870129869E-2</v>
      </c>
      <c r="L19" s="16">
        <v>2.93E-2</v>
      </c>
      <c r="M19" s="18">
        <f t="shared" si="87"/>
        <v>0.11406844106463865</v>
      </c>
      <c r="P19" s="15">
        <v>1974</v>
      </c>
      <c r="Q19" s="16">
        <f t="shared" si="7"/>
        <v>2.1799999999999988</v>
      </c>
      <c r="R19" s="18">
        <f t="shared" ref="R19" si="88">Q19/Q18-1</f>
        <v>2.4062499999999893</v>
      </c>
      <c r="S19" s="16">
        <f t="shared" si="7"/>
        <v>1.0399999999999991</v>
      </c>
      <c r="T19" s="18">
        <f t="shared" ref="T19" si="89">S19/S18-1</f>
        <v>0.33333333333333193</v>
      </c>
      <c r="U19" s="16">
        <f t="shared" si="7"/>
        <v>0.58999999999999886</v>
      </c>
      <c r="V19" s="18">
        <f t="shared" ref="V19" si="90">U19/U18-1</f>
        <v>-2.9032258064516143</v>
      </c>
      <c r="W19" s="16">
        <f t="shared" si="7"/>
        <v>0.10000000000000009</v>
      </c>
      <c r="X19" s="18">
        <f t="shared" ref="X19" si="91">W19/W18-1</f>
        <v>-3</v>
      </c>
      <c r="Y19" s="16">
        <f t="shared" si="7"/>
        <v>0.15000000000000013</v>
      </c>
      <c r="Z19" s="18">
        <f t="shared" si="12"/>
        <v>-1.267857142857143</v>
      </c>
      <c r="AA19" s="16">
        <f t="shared" si="13"/>
        <v>0.29999999999999993</v>
      </c>
    </row>
    <row r="20" spans="1:27">
      <c r="A20" s="15">
        <v>1975</v>
      </c>
      <c r="B20" s="16">
        <v>0.2472</v>
      </c>
      <c r="C20" s="18">
        <f t="shared" si="0"/>
        <v>6.2311989686291369E-2</v>
      </c>
      <c r="D20" s="16">
        <v>9.4600000000000004E-2</v>
      </c>
      <c r="E20" s="18">
        <f t="shared" si="0"/>
        <v>0.12887828162291171</v>
      </c>
      <c r="F20" s="16">
        <v>7.6600000000000001E-2</v>
      </c>
      <c r="G20" s="18">
        <f t="shared" ref="G20:I20" si="92">F20/F19-1</f>
        <v>-2.6041666666665186E-3</v>
      </c>
      <c r="H20" s="16">
        <v>1.14E-2</v>
      </c>
      <c r="I20" s="18">
        <f t="shared" si="92"/>
        <v>8.5714285714285632E-2</v>
      </c>
      <c r="J20" s="16">
        <v>3.3500000000000002E-2</v>
      </c>
      <c r="K20" s="18">
        <f t="shared" ref="K20:M20" si="93">J20/J19-1</f>
        <v>3.7151702786377694E-2</v>
      </c>
      <c r="L20" s="16">
        <v>3.1099999999999999E-2</v>
      </c>
      <c r="M20" s="18">
        <f t="shared" si="93"/>
        <v>6.1433447098976135E-2</v>
      </c>
      <c r="P20" s="15">
        <v>1975</v>
      </c>
      <c r="Q20" s="16">
        <f t="shared" si="7"/>
        <v>1.4500000000000013</v>
      </c>
      <c r="R20" s="18">
        <f t="shared" ref="R20" si="94">Q20/Q19-1</f>
        <v>-0.33486238532110002</v>
      </c>
      <c r="S20" s="16">
        <f t="shared" si="7"/>
        <v>1.0800000000000005</v>
      </c>
      <c r="T20" s="18">
        <f t="shared" ref="T20" si="95">S20/S19-1</f>
        <v>3.8461538461539879E-2</v>
      </c>
      <c r="U20" s="16">
        <f t="shared" si="7"/>
        <v>-1.9999999999999185E-2</v>
      </c>
      <c r="V20" s="18">
        <f t="shared" ref="V20" si="96">U20/U19-1</f>
        <v>-1.0338983050847443</v>
      </c>
      <c r="W20" s="16">
        <f t="shared" si="7"/>
        <v>8.9999999999999969E-2</v>
      </c>
      <c r="X20" s="18">
        <f t="shared" ref="X20" si="97">W20/W19-1</f>
        <v>-0.10000000000000109</v>
      </c>
      <c r="Y20" s="16">
        <f t="shared" si="7"/>
        <v>0.11999999999999997</v>
      </c>
      <c r="Z20" s="18">
        <f t="shared" si="12"/>
        <v>-0.20000000000000095</v>
      </c>
      <c r="AA20" s="16">
        <f t="shared" si="13"/>
        <v>0.17999999999999994</v>
      </c>
    </row>
    <row r="21" spans="1:27">
      <c r="A21" s="15">
        <v>1976</v>
      </c>
      <c r="B21" s="16">
        <v>0.27</v>
      </c>
      <c r="C21" s="18">
        <f t="shared" si="0"/>
        <v>9.2233009708737823E-2</v>
      </c>
      <c r="D21" s="16">
        <v>0.1057</v>
      </c>
      <c r="E21" s="18">
        <f t="shared" si="0"/>
        <v>0.11733615221987304</v>
      </c>
      <c r="F21" s="16">
        <v>7.7899999999999997E-2</v>
      </c>
      <c r="G21" s="18">
        <f t="shared" ref="G21:I21" si="98">F21/F20-1</f>
        <v>1.6971279373368064E-2</v>
      </c>
      <c r="H21" s="16">
        <v>1.15E-2</v>
      </c>
      <c r="I21" s="18">
        <f t="shared" si="98"/>
        <v>8.7719298245614308E-3</v>
      </c>
      <c r="J21" s="16">
        <v>3.5099999999999999E-2</v>
      </c>
      <c r="K21" s="18">
        <f t="shared" ref="K21:M21" si="99">J21/J20-1</f>
        <v>4.7761194029850573E-2</v>
      </c>
      <c r="L21" s="16">
        <v>3.9800000000000002E-2</v>
      </c>
      <c r="M21" s="18">
        <f t="shared" si="99"/>
        <v>0.27974276527331199</v>
      </c>
      <c r="P21" s="15">
        <v>1976</v>
      </c>
      <c r="Q21" s="16">
        <f t="shared" si="7"/>
        <v>2.2800000000000016</v>
      </c>
      <c r="R21" s="18">
        <f t="shared" ref="R21" si="100">Q21/Q20-1</f>
        <v>0.57241379310344787</v>
      </c>
      <c r="S21" s="16">
        <f t="shared" si="7"/>
        <v>1.1099999999999999</v>
      </c>
      <c r="T21" s="18">
        <f t="shared" ref="T21" si="101">S21/S20-1</f>
        <v>2.7777777777777235E-2</v>
      </c>
      <c r="U21" s="16">
        <f t="shared" si="7"/>
        <v>0.12999999999999956</v>
      </c>
      <c r="V21" s="18">
        <f t="shared" ref="V21" si="102">U21/U20-1</f>
        <v>-7.5000000000002425</v>
      </c>
      <c r="W21" s="16">
        <f t="shared" si="7"/>
        <v>9.9999999999999395E-3</v>
      </c>
      <c r="X21" s="18">
        <f t="shared" ref="X21" si="103">W21/W20-1</f>
        <v>-0.88888888888888951</v>
      </c>
      <c r="Y21" s="16">
        <f t="shared" si="7"/>
        <v>0.15999999999999973</v>
      </c>
      <c r="Z21" s="18">
        <f t="shared" si="12"/>
        <v>0.33333333333333148</v>
      </c>
      <c r="AA21" s="16">
        <f t="shared" si="13"/>
        <v>0.87000000000000033</v>
      </c>
    </row>
    <row r="22" spans="1:27">
      <c r="A22" s="15">
        <v>1977</v>
      </c>
      <c r="B22" s="16">
        <v>0.32600000000000001</v>
      </c>
      <c r="C22" s="18">
        <f t="shared" si="0"/>
        <v>0.20740740740740726</v>
      </c>
      <c r="D22" s="16">
        <v>0.14149999999999999</v>
      </c>
      <c r="E22" s="18">
        <f t="shared" si="0"/>
        <v>0.33869441816461676</v>
      </c>
      <c r="F22" s="16">
        <v>8.7800000000000003E-2</v>
      </c>
      <c r="G22" s="18">
        <f t="shared" ref="G22:I22" si="104">F22/F21-1</f>
        <v>0.12708600770218226</v>
      </c>
      <c r="H22" s="16">
        <v>1.1900000000000001E-2</v>
      </c>
      <c r="I22" s="18">
        <f t="shared" si="104"/>
        <v>3.4782608695652195E-2</v>
      </c>
      <c r="J22" s="16">
        <v>3.8300000000000001E-2</v>
      </c>
      <c r="K22" s="18">
        <f t="shared" ref="K22:M22" si="105">J22/J21-1</f>
        <v>9.1168091168091214E-2</v>
      </c>
      <c r="L22" s="16">
        <v>4.65E-2</v>
      </c>
      <c r="M22" s="18">
        <f t="shared" si="105"/>
        <v>0.16834170854271346</v>
      </c>
      <c r="P22" s="15">
        <v>1977</v>
      </c>
      <c r="Q22" s="16">
        <f t="shared" si="7"/>
        <v>5.6</v>
      </c>
      <c r="R22" s="18">
        <f t="shared" ref="R22" si="106">Q22/Q21-1</f>
        <v>1.4561403508771913</v>
      </c>
      <c r="S22" s="16">
        <f t="shared" si="7"/>
        <v>3.5799999999999983</v>
      </c>
      <c r="T22" s="18">
        <f t="shared" ref="T22" si="107">S22/S21-1</f>
        <v>2.2252252252252243</v>
      </c>
      <c r="U22" s="16">
        <f t="shared" si="7"/>
        <v>0.99000000000000066</v>
      </c>
      <c r="V22" s="18">
        <f t="shared" ref="V22" si="108">U22/U21-1</f>
        <v>6.6153846153846461</v>
      </c>
      <c r="W22" s="16">
        <f t="shared" si="7"/>
        <v>4.0000000000000105E-2</v>
      </c>
      <c r="X22" s="18">
        <f t="shared" ref="X22" si="109">W22/W21-1</f>
        <v>3.0000000000000346</v>
      </c>
      <c r="Y22" s="16">
        <f t="shared" si="7"/>
        <v>0.32000000000000017</v>
      </c>
      <c r="Z22" s="18">
        <f t="shared" si="12"/>
        <v>1.0000000000000044</v>
      </c>
      <c r="AA22" s="16">
        <f t="shared" si="13"/>
        <v>0.66999999999999971</v>
      </c>
    </row>
    <row r="23" spans="1:27">
      <c r="A23" s="15">
        <v>1978</v>
      </c>
      <c r="B23" s="16">
        <v>0.3614</v>
      </c>
      <c r="C23" s="18">
        <f t="shared" si="0"/>
        <v>0.10858895705521476</v>
      </c>
      <c r="D23" s="16">
        <v>0.1618</v>
      </c>
      <c r="E23" s="18">
        <f t="shared" si="0"/>
        <v>0.14346289752650176</v>
      </c>
      <c r="F23" s="16">
        <v>9.1899999999999996E-2</v>
      </c>
      <c r="G23" s="18">
        <f t="shared" ref="G23:I23" si="110">F23/F22-1</f>
        <v>4.6697038724373474E-2</v>
      </c>
      <c r="H23" s="16">
        <v>1.24E-2</v>
      </c>
      <c r="I23" s="18">
        <f t="shared" si="110"/>
        <v>4.2016806722688926E-2</v>
      </c>
      <c r="J23" s="16">
        <v>4.0300000000000002E-2</v>
      </c>
      <c r="K23" s="18">
        <f t="shared" ref="K23:M23" si="111">J23/J22-1</f>
        <v>5.2219321148825104E-2</v>
      </c>
      <c r="L23" s="16">
        <v>5.5E-2</v>
      </c>
      <c r="M23" s="18">
        <f t="shared" si="111"/>
        <v>0.18279569892473124</v>
      </c>
      <c r="P23" s="15">
        <v>1978</v>
      </c>
      <c r="Q23" s="16">
        <f t="shared" si="7"/>
        <v>3.5399999999999987</v>
      </c>
      <c r="R23" s="18">
        <f t="shared" ref="R23" si="112">Q23/Q22-1</f>
        <v>-0.36785714285714299</v>
      </c>
      <c r="S23" s="16">
        <f t="shared" si="7"/>
        <v>2.0300000000000011</v>
      </c>
      <c r="T23" s="18">
        <f t="shared" ref="T23" si="113">S23/S22-1</f>
        <v>-0.43296089385474801</v>
      </c>
      <c r="U23" s="16">
        <f t="shared" si="7"/>
        <v>0.40999999999999925</v>
      </c>
      <c r="V23" s="18">
        <f t="shared" ref="V23" si="114">U23/U22-1</f>
        <v>-0.58585858585858697</v>
      </c>
      <c r="W23" s="16">
        <f t="shared" si="7"/>
        <v>4.9999999999999871E-2</v>
      </c>
      <c r="X23" s="18">
        <f t="shared" ref="X23" si="115">W23/W22-1</f>
        <v>0.24999999999999356</v>
      </c>
      <c r="Y23" s="16">
        <f t="shared" si="7"/>
        <v>0.20000000000000018</v>
      </c>
      <c r="Z23" s="18">
        <f t="shared" si="12"/>
        <v>-0.37499999999999978</v>
      </c>
      <c r="AA23" s="16">
        <f t="shared" si="13"/>
        <v>0.85000000000000009</v>
      </c>
    </row>
    <row r="24" spans="1:27">
      <c r="A24" s="15">
        <v>1979</v>
      </c>
      <c r="B24" s="16">
        <v>0.40589999999999998</v>
      </c>
      <c r="C24" s="18">
        <f t="shared" si="0"/>
        <v>0.12313226342003314</v>
      </c>
      <c r="D24" s="16">
        <v>0.1888</v>
      </c>
      <c r="E24" s="18">
        <f t="shared" si="0"/>
        <v>0.16687268232385666</v>
      </c>
      <c r="F24" s="16">
        <v>9.9599999999999994E-2</v>
      </c>
      <c r="G24" s="18">
        <f t="shared" ref="G24:I24" si="116">F24/F23-1</f>
        <v>8.3786724700761761E-2</v>
      </c>
      <c r="H24" s="16">
        <v>1.3299999999999999E-2</v>
      </c>
      <c r="I24" s="18">
        <f t="shared" si="116"/>
        <v>7.2580645161290258E-2</v>
      </c>
      <c r="J24" s="16">
        <v>4.4400000000000002E-2</v>
      </c>
      <c r="K24" s="18">
        <f t="shared" ref="K24:M24" si="117">J24/J23-1</f>
        <v>0.1017369727047146</v>
      </c>
      <c r="L24" s="16">
        <v>5.9799999999999999E-2</v>
      </c>
      <c r="M24" s="18">
        <f t="shared" si="117"/>
        <v>8.7272727272727169E-2</v>
      </c>
      <c r="P24" s="15">
        <v>1979</v>
      </c>
      <c r="Q24" s="16">
        <f t="shared" si="7"/>
        <v>4.4499999999999984</v>
      </c>
      <c r="R24" s="18">
        <f t="shared" ref="R24" si="118">Q24/Q23-1</f>
        <v>0.25706214689265527</v>
      </c>
      <c r="S24" s="16">
        <f t="shared" si="7"/>
        <v>2.6999999999999997</v>
      </c>
      <c r="T24" s="18">
        <f t="shared" ref="T24" si="119">S24/S23-1</f>
        <v>0.33004926108374288</v>
      </c>
      <c r="U24" s="16">
        <f t="shared" si="7"/>
        <v>0.7699999999999998</v>
      </c>
      <c r="V24" s="18">
        <f t="shared" ref="V24" si="120">U24/U23-1</f>
        <v>0.87804878048780788</v>
      </c>
      <c r="W24" s="16">
        <f t="shared" si="7"/>
        <v>8.9999999999999969E-2</v>
      </c>
      <c r="X24" s="18">
        <f t="shared" ref="X24" si="121">W24/W23-1</f>
        <v>0.80000000000000404</v>
      </c>
      <c r="Y24" s="16">
        <f t="shared" si="7"/>
        <v>0.40999999999999992</v>
      </c>
      <c r="Z24" s="18">
        <f t="shared" si="12"/>
        <v>1.0499999999999976</v>
      </c>
      <c r="AA24" s="16">
        <f t="shared" si="13"/>
        <v>0.47999999999999987</v>
      </c>
    </row>
    <row r="25" spans="1:27">
      <c r="A25" s="15">
        <v>1980</v>
      </c>
      <c r="B25" s="16">
        <v>0.4521</v>
      </c>
      <c r="C25" s="18">
        <f t="shared" si="0"/>
        <v>0.11382113821138207</v>
      </c>
      <c r="D25" s="16">
        <v>0.2117</v>
      </c>
      <c r="E25" s="18">
        <f t="shared" si="0"/>
        <v>0.12129237288135597</v>
      </c>
      <c r="F25" s="16">
        <v>0.10589999999999999</v>
      </c>
      <c r="G25" s="18">
        <f t="shared" ref="G25:I25" si="122">F25/F24-1</f>
        <v>6.3253012048192669E-2</v>
      </c>
      <c r="H25" s="16">
        <v>1.4E-2</v>
      </c>
      <c r="I25" s="18">
        <f t="shared" si="122"/>
        <v>5.2631578947368585E-2</v>
      </c>
      <c r="J25" s="16">
        <v>4.7300000000000002E-2</v>
      </c>
      <c r="K25" s="18">
        <f t="shared" ref="K25:M25" si="123">J25/J24-1</f>
        <v>6.5315315315315203E-2</v>
      </c>
      <c r="L25" s="16">
        <v>7.3200000000000001E-2</v>
      </c>
      <c r="M25" s="18">
        <f t="shared" si="123"/>
        <v>0.2240802675585285</v>
      </c>
      <c r="P25" s="15">
        <v>1980</v>
      </c>
      <c r="Q25" s="16">
        <f t="shared" si="7"/>
        <v>4.6200000000000019</v>
      </c>
      <c r="R25" s="18">
        <f t="shared" ref="R25" si="124">Q25/Q24-1</f>
        <v>3.8202247191011951E-2</v>
      </c>
      <c r="S25" s="16">
        <f t="shared" si="7"/>
        <v>2.2900000000000005</v>
      </c>
      <c r="T25" s="18">
        <f t="shared" ref="T25" si="125">S25/S24-1</f>
        <v>-0.15185185185185157</v>
      </c>
      <c r="U25" s="16">
        <f t="shared" si="7"/>
        <v>0.63</v>
      </c>
      <c r="V25" s="18">
        <f t="shared" ref="V25" si="126">U25/U24-1</f>
        <v>-0.18181818181818155</v>
      </c>
      <c r="W25" s="16">
        <f t="shared" si="7"/>
        <v>7.000000000000009E-2</v>
      </c>
      <c r="X25" s="18">
        <f t="shared" ref="X25" si="127">W25/W24-1</f>
        <v>-0.22222222222222099</v>
      </c>
      <c r="Y25" s="16">
        <f t="shared" si="7"/>
        <v>0.28999999999999998</v>
      </c>
      <c r="Z25" s="18">
        <f t="shared" si="12"/>
        <v>-0.29268292682926822</v>
      </c>
      <c r="AA25" s="16">
        <f t="shared" si="13"/>
        <v>1.3400000000000003</v>
      </c>
    </row>
    <row r="26" spans="1:27">
      <c r="A26" s="15">
        <v>1981</v>
      </c>
      <c r="B26" s="16">
        <v>0.53910000000000002</v>
      </c>
      <c r="C26" s="18">
        <f t="shared" si="0"/>
        <v>0.19243530192435299</v>
      </c>
      <c r="D26" s="16">
        <v>0.26179999999999998</v>
      </c>
      <c r="E26" s="18">
        <f t="shared" si="0"/>
        <v>0.23665564478034939</v>
      </c>
      <c r="F26" s="16">
        <v>0.11600000000000001</v>
      </c>
      <c r="G26" s="18">
        <f t="shared" ref="G26:I26" si="128">F26/F25-1</f>
        <v>9.5372993389990723E-2</v>
      </c>
      <c r="H26" s="16">
        <v>1.6199999999999999E-2</v>
      </c>
      <c r="I26" s="18">
        <f t="shared" si="128"/>
        <v>0.15714285714285703</v>
      </c>
      <c r="J26" s="16">
        <v>5.5399999999999998E-2</v>
      </c>
      <c r="K26" s="18">
        <f t="shared" ref="K26:M26" si="129">J26/J25-1</f>
        <v>0.17124735729386886</v>
      </c>
      <c r="L26" s="16">
        <v>8.9700000000000002E-2</v>
      </c>
      <c r="M26" s="18">
        <f t="shared" si="129"/>
        <v>0.22540983606557385</v>
      </c>
      <c r="P26" s="15">
        <v>1981</v>
      </c>
      <c r="Q26" s="16">
        <f t="shared" si="7"/>
        <v>8.7000000000000028</v>
      </c>
      <c r="R26" s="18">
        <f t="shared" ref="R26" si="130">Q26/Q25-1</f>
        <v>0.88311688311688297</v>
      </c>
      <c r="S26" s="16">
        <f t="shared" si="7"/>
        <v>5.009999999999998</v>
      </c>
      <c r="T26" s="18">
        <f t="shared" ref="T26" si="131">S26/S25-1</f>
        <v>1.1877729257641909</v>
      </c>
      <c r="U26" s="16">
        <f t="shared" si="7"/>
        <v>1.0100000000000011</v>
      </c>
      <c r="V26" s="18">
        <f t="shared" ref="V26" si="132">U26/U25-1</f>
        <v>0.60317460317460503</v>
      </c>
      <c r="W26" s="16">
        <f t="shared" si="7"/>
        <v>0.21999999999999989</v>
      </c>
      <c r="X26" s="18">
        <f t="shared" ref="X26" si="133">W26/W25-1</f>
        <v>2.1428571428571375</v>
      </c>
      <c r="Y26" s="16">
        <f t="shared" si="7"/>
        <v>0.80999999999999961</v>
      </c>
      <c r="Z26" s="18">
        <f t="shared" si="12"/>
        <v>1.7931034482758608</v>
      </c>
      <c r="AA26" s="16">
        <f t="shared" si="13"/>
        <v>1.6500000000000001</v>
      </c>
    </row>
    <row r="27" spans="1:27">
      <c r="A27" s="15">
        <v>1982</v>
      </c>
      <c r="B27" s="16">
        <v>0.60550000000000004</v>
      </c>
      <c r="C27" s="18">
        <f t="shared" si="0"/>
        <v>0.12316824336857723</v>
      </c>
      <c r="D27" s="16">
        <v>0.30649999999999999</v>
      </c>
      <c r="E27" s="18">
        <f t="shared" si="0"/>
        <v>0.17074102368220023</v>
      </c>
      <c r="F27" s="16">
        <v>0.12429999999999999</v>
      </c>
      <c r="G27" s="18">
        <f t="shared" ref="G27:I27" si="134">F27/F26-1</f>
        <v>7.1551724137930872E-2</v>
      </c>
      <c r="H27" s="16">
        <v>1.7299999999999999E-2</v>
      </c>
      <c r="I27" s="18">
        <f t="shared" si="134"/>
        <v>6.7901234567901314E-2</v>
      </c>
      <c r="J27" s="16">
        <v>6.13E-2</v>
      </c>
      <c r="K27" s="18">
        <f t="shared" ref="K27:M27" si="135">J27/J26-1</f>
        <v>0.10649819494584833</v>
      </c>
      <c r="L27" s="16">
        <v>9.6100000000000005E-2</v>
      </c>
      <c r="M27" s="18">
        <f t="shared" si="135"/>
        <v>7.1348940914158332E-2</v>
      </c>
      <c r="P27" s="15">
        <v>1982</v>
      </c>
      <c r="Q27" s="16">
        <f t="shared" si="7"/>
        <v>6.6400000000000015</v>
      </c>
      <c r="R27" s="18">
        <f t="shared" ref="R27" si="136">Q27/Q26-1</f>
        <v>-0.23678160919540236</v>
      </c>
      <c r="S27" s="16">
        <f t="shared" si="7"/>
        <v>4.4700000000000015</v>
      </c>
      <c r="T27" s="18">
        <f t="shared" ref="T27" si="137">S27/S26-1</f>
        <v>-0.10778443113772385</v>
      </c>
      <c r="U27" s="16">
        <f t="shared" si="7"/>
        <v>0.82999999999999874</v>
      </c>
      <c r="V27" s="18">
        <f t="shared" ref="V27" si="138">U27/U26-1</f>
        <v>-0.17821782178218037</v>
      </c>
      <c r="W27" s="16">
        <f t="shared" si="7"/>
        <v>0.11000000000000003</v>
      </c>
      <c r="X27" s="18">
        <f t="shared" ref="X27" si="139">W27/W26-1</f>
        <v>-0.49999999999999967</v>
      </c>
      <c r="Y27" s="16">
        <f t="shared" si="7"/>
        <v>0.5900000000000003</v>
      </c>
      <c r="Z27" s="18">
        <f t="shared" si="12"/>
        <v>-0.27160493827160426</v>
      </c>
      <c r="AA27" s="16">
        <f t="shared" si="13"/>
        <v>0.64000000000000035</v>
      </c>
    </row>
    <row r="28" spans="1:27">
      <c r="A28" s="15">
        <v>1983</v>
      </c>
      <c r="B28" s="16">
        <v>0.69730000000000003</v>
      </c>
      <c r="C28" s="18">
        <f t="shared" si="0"/>
        <v>0.15161023947151109</v>
      </c>
      <c r="D28" s="16">
        <v>0.3654</v>
      </c>
      <c r="E28" s="18">
        <f t="shared" si="0"/>
        <v>0.19216965742251224</v>
      </c>
      <c r="F28" s="16">
        <v>0.13850000000000001</v>
      </c>
      <c r="G28" s="18">
        <f t="shared" ref="G28:I28" si="140">F28/F27-1</f>
        <v>0.11423974255832681</v>
      </c>
      <c r="H28" s="16">
        <v>1.8499999999999999E-2</v>
      </c>
      <c r="I28" s="18">
        <f t="shared" si="140"/>
        <v>6.9364161849710948E-2</v>
      </c>
      <c r="J28" s="16">
        <v>6.7500000000000004E-2</v>
      </c>
      <c r="K28" s="18">
        <f t="shared" ref="K28:M28" si="141">J28/J27-1</f>
        <v>0.10114192495921692</v>
      </c>
      <c r="L28" s="16">
        <v>0.1074</v>
      </c>
      <c r="M28" s="18">
        <f t="shared" si="141"/>
        <v>0.11758584807492189</v>
      </c>
      <c r="P28" s="15">
        <v>1983</v>
      </c>
      <c r="Q28" s="16">
        <f t="shared" si="7"/>
        <v>9.18</v>
      </c>
      <c r="R28" s="18">
        <f t="shared" ref="R28" si="142">Q28/Q27-1</f>
        <v>0.38253012048192736</v>
      </c>
      <c r="S28" s="16">
        <f t="shared" si="7"/>
        <v>5.8900000000000006</v>
      </c>
      <c r="T28" s="18">
        <f t="shared" ref="T28" si="143">S28/S27-1</f>
        <v>0.31767337807606233</v>
      </c>
      <c r="U28" s="16">
        <f t="shared" si="7"/>
        <v>1.4200000000000017</v>
      </c>
      <c r="V28" s="18">
        <f t="shared" ref="V28" si="144">U28/U27-1</f>
        <v>0.71084337349398052</v>
      </c>
      <c r="W28" s="16">
        <f t="shared" si="7"/>
        <v>0.11999999999999997</v>
      </c>
      <c r="X28" s="18">
        <f t="shared" ref="X28" si="145">W28/W27-1</f>
        <v>9.0909090909090384E-2</v>
      </c>
      <c r="Y28" s="16">
        <f t="shared" si="7"/>
        <v>0.62000000000000044</v>
      </c>
      <c r="Z28" s="18">
        <f t="shared" si="12"/>
        <v>5.0847457627118953E-2</v>
      </c>
      <c r="AA28" s="16">
        <f t="shared" si="13"/>
        <v>1.129999999999999</v>
      </c>
    </row>
    <row r="29" spans="1:27">
      <c r="A29" s="15">
        <v>1984</v>
      </c>
      <c r="B29" s="16">
        <v>0.79490000000000005</v>
      </c>
      <c r="C29" s="18">
        <f t="shared" si="0"/>
        <v>0.13996844973469091</v>
      </c>
      <c r="D29" s="16">
        <v>0.43509999999999999</v>
      </c>
      <c r="E29" s="18">
        <f t="shared" si="0"/>
        <v>0.19074986316365616</v>
      </c>
      <c r="F29" s="16">
        <v>0.14549999999999999</v>
      </c>
      <c r="G29" s="18">
        <f t="shared" ref="G29:I29" si="146">F29/F28-1</f>
        <v>5.0541516245487195E-2</v>
      </c>
      <c r="H29" s="16">
        <v>1.9900000000000001E-2</v>
      </c>
      <c r="I29" s="18">
        <f t="shared" si="146"/>
        <v>7.5675675675675791E-2</v>
      </c>
      <c r="J29" s="16">
        <v>7.4200000000000002E-2</v>
      </c>
      <c r="K29" s="18">
        <f t="shared" ref="K29:M29" si="147">J29/J28-1</f>
        <v>9.9259259259259158E-2</v>
      </c>
      <c r="L29" s="16">
        <v>0.1202</v>
      </c>
      <c r="M29" s="18">
        <f t="shared" si="147"/>
        <v>0.11918063314711369</v>
      </c>
      <c r="P29" s="15">
        <v>1984</v>
      </c>
      <c r="Q29" s="16">
        <f t="shared" si="7"/>
        <v>9.7600000000000016</v>
      </c>
      <c r="R29" s="18">
        <f t="shared" ref="R29" si="148">Q29/Q28-1</f>
        <v>6.3180827886710533E-2</v>
      </c>
      <c r="S29" s="16">
        <f t="shared" si="7"/>
        <v>6.9699999999999989</v>
      </c>
      <c r="T29" s="18">
        <f t="shared" ref="T29" si="149">S29/S28-1</f>
        <v>0.18336162988115423</v>
      </c>
      <c r="U29" s="16">
        <f t="shared" si="7"/>
        <v>0.69999999999999785</v>
      </c>
      <c r="V29" s="18">
        <f t="shared" ref="V29" si="150">U29/U28-1</f>
        <v>-0.50704225352112886</v>
      </c>
      <c r="W29" s="16">
        <f t="shared" si="7"/>
        <v>0.14000000000000018</v>
      </c>
      <c r="X29" s="18">
        <f t="shared" ref="X29" si="151">W29/W28-1</f>
        <v>0.16666666666666852</v>
      </c>
      <c r="Y29" s="16">
        <f t="shared" si="7"/>
        <v>0.66999999999999971</v>
      </c>
      <c r="Z29" s="18">
        <f t="shared" si="12"/>
        <v>8.0645161290321399E-2</v>
      </c>
      <c r="AA29" s="16">
        <f t="shared" si="13"/>
        <v>1.2800000000000007</v>
      </c>
    </row>
    <row r="30" spans="1:27">
      <c r="A30" s="15">
        <v>1985</v>
      </c>
      <c r="B30" s="16">
        <v>0.91700000000000004</v>
      </c>
      <c r="C30" s="18">
        <f t="shared" si="0"/>
        <v>0.15360422694678566</v>
      </c>
      <c r="D30" s="16">
        <v>0.51790000000000003</v>
      </c>
      <c r="E30" s="18">
        <f t="shared" si="0"/>
        <v>0.19030108021144576</v>
      </c>
      <c r="F30" s="16">
        <v>0.16070000000000001</v>
      </c>
      <c r="G30" s="18">
        <f t="shared" ref="G30:I30" si="152">F30/F29-1</f>
        <v>0.10446735395189011</v>
      </c>
      <c r="H30" s="16">
        <v>2.23E-2</v>
      </c>
      <c r="I30" s="18">
        <f t="shared" si="152"/>
        <v>0.12060301507537674</v>
      </c>
      <c r="J30" s="16">
        <v>8.2199999999999995E-2</v>
      </c>
      <c r="K30" s="18">
        <f t="shared" ref="K30:M30" si="153">J30/J29-1</f>
        <v>0.10781671159029638</v>
      </c>
      <c r="L30" s="16">
        <v>0.13389999999999999</v>
      </c>
      <c r="M30" s="18">
        <f t="shared" si="153"/>
        <v>0.11397670549084848</v>
      </c>
      <c r="P30" s="15">
        <v>1985</v>
      </c>
      <c r="Q30" s="16">
        <f t="shared" si="7"/>
        <v>12.209999999999999</v>
      </c>
      <c r="R30" s="18">
        <f t="shared" ref="R30" si="154">Q30/Q29-1</f>
        <v>0.25102459016393408</v>
      </c>
      <c r="S30" s="16">
        <f t="shared" si="7"/>
        <v>8.2800000000000047</v>
      </c>
      <c r="T30" s="18">
        <f t="shared" ref="T30" si="155">S30/S29-1</f>
        <v>0.18794835007173694</v>
      </c>
      <c r="U30" s="16">
        <f t="shared" si="7"/>
        <v>1.5200000000000018</v>
      </c>
      <c r="V30" s="18">
        <f t="shared" ref="V30" si="156">U30/U29-1</f>
        <v>1.1714285714285806</v>
      </c>
      <c r="W30" s="16">
        <f t="shared" si="7"/>
        <v>0.23999999999999994</v>
      </c>
      <c r="X30" s="18">
        <f t="shared" ref="X30" si="157">W30/W29-1</f>
        <v>0.71428571428571153</v>
      </c>
      <c r="Y30" s="16">
        <f t="shared" si="7"/>
        <v>0.79999999999999938</v>
      </c>
      <c r="Z30" s="18">
        <f t="shared" si="12"/>
        <v>0.19402985074626833</v>
      </c>
      <c r="AA30" s="16">
        <f t="shared" si="13"/>
        <v>1.369999999999999</v>
      </c>
    </row>
    <row r="31" spans="1:27">
      <c r="A31" s="15">
        <v>1986</v>
      </c>
      <c r="B31" s="16">
        <v>1.0577000000000001</v>
      </c>
      <c r="C31" s="18">
        <f t="shared" si="0"/>
        <v>0.15343511450381686</v>
      </c>
      <c r="D31" s="16">
        <v>0.62450000000000006</v>
      </c>
      <c r="E31" s="18">
        <f t="shared" si="0"/>
        <v>0.20583124155242327</v>
      </c>
      <c r="F31" s="16">
        <v>0.17799999999999999</v>
      </c>
      <c r="G31" s="18">
        <f t="shared" ref="G31:I31" si="158">F31/F30-1</f>
        <v>0.10765401369010563</v>
      </c>
      <c r="H31" s="16">
        <v>2.2700000000000001E-2</v>
      </c>
      <c r="I31" s="18">
        <f t="shared" si="158"/>
        <v>1.7937219730941756E-2</v>
      </c>
      <c r="J31" s="16">
        <v>8.6300000000000002E-2</v>
      </c>
      <c r="K31" s="18">
        <f t="shared" ref="K31:M31" si="159">J31/J30-1</f>
        <v>4.987834549878345E-2</v>
      </c>
      <c r="L31" s="16">
        <v>0.1462</v>
      </c>
      <c r="M31" s="18">
        <f t="shared" si="159"/>
        <v>9.1859596713965708E-2</v>
      </c>
      <c r="P31" s="15">
        <v>1986</v>
      </c>
      <c r="Q31" s="16">
        <f t="shared" si="7"/>
        <v>14.070000000000004</v>
      </c>
      <c r="R31" s="18">
        <f t="shared" ref="R31" si="160">Q31/Q30-1</f>
        <v>0.15233415233415282</v>
      </c>
      <c r="S31" s="16">
        <f t="shared" si="7"/>
        <v>10.660000000000004</v>
      </c>
      <c r="T31" s="18">
        <f t="shared" ref="T31" si="161">S31/S30-1</f>
        <v>0.28743961352656977</v>
      </c>
      <c r="U31" s="16">
        <f t="shared" si="7"/>
        <v>1.7299999999999982</v>
      </c>
      <c r="V31" s="18">
        <f t="shared" ref="V31" si="162">U31/U30-1</f>
        <v>0.13815789473683959</v>
      </c>
      <c r="W31" s="16">
        <f t="shared" si="7"/>
        <v>4.0000000000000105E-2</v>
      </c>
      <c r="X31" s="18">
        <f t="shared" ref="X31" si="163">W31/W30-1</f>
        <v>-0.83333333333333282</v>
      </c>
      <c r="Y31" s="16">
        <f t="shared" si="7"/>
        <v>0.41000000000000064</v>
      </c>
      <c r="Z31" s="18">
        <f t="shared" si="12"/>
        <v>-0.48749999999999882</v>
      </c>
      <c r="AA31" s="16">
        <f t="shared" si="13"/>
        <v>1.2300000000000004</v>
      </c>
    </row>
    <row r="32" spans="1:27">
      <c r="A32" s="15">
        <v>1987</v>
      </c>
      <c r="B32" s="16">
        <v>1.2618</v>
      </c>
      <c r="C32" s="18">
        <f t="shared" si="0"/>
        <v>0.19296586933913207</v>
      </c>
      <c r="D32" s="16">
        <v>0.77390000000000003</v>
      </c>
      <c r="E32" s="18">
        <f t="shared" si="0"/>
        <v>0.2392313851080865</v>
      </c>
      <c r="F32" s="16">
        <v>0.20069999999999999</v>
      </c>
      <c r="G32" s="18">
        <f t="shared" ref="G32:I32" si="164">F32/F31-1</f>
        <v>0.12752808988764053</v>
      </c>
      <c r="H32" s="16">
        <v>2.4500000000000001E-2</v>
      </c>
      <c r="I32" s="18">
        <f t="shared" si="164"/>
        <v>7.9295154185021977E-2</v>
      </c>
      <c r="J32" s="16">
        <v>9.8400000000000001E-2</v>
      </c>
      <c r="K32" s="18">
        <f t="shared" ref="K32:M32" si="165">J32/J31-1</f>
        <v>0.14020857473928161</v>
      </c>
      <c r="L32" s="16">
        <v>0.1643</v>
      </c>
      <c r="M32" s="18">
        <f t="shared" si="165"/>
        <v>0.12380300957592349</v>
      </c>
      <c r="P32" s="15">
        <v>1987</v>
      </c>
      <c r="Q32" s="16">
        <f t="shared" si="7"/>
        <v>20.409999999999997</v>
      </c>
      <c r="R32" s="18">
        <f t="shared" ref="R32" si="166">Q32/Q31-1</f>
        <v>0.45060412224591273</v>
      </c>
      <c r="S32" s="16">
        <f t="shared" si="7"/>
        <v>14.939999999999998</v>
      </c>
      <c r="T32" s="18">
        <f t="shared" ref="T32" si="167">S32/S31-1</f>
        <v>0.40150093808630327</v>
      </c>
      <c r="U32" s="16">
        <f t="shared" si="7"/>
        <v>2.2699999999999996</v>
      </c>
      <c r="V32" s="18">
        <f t="shared" ref="V32" si="168">U32/U31-1</f>
        <v>0.31213872832370049</v>
      </c>
      <c r="W32" s="16">
        <f t="shared" si="7"/>
        <v>0.17999999999999994</v>
      </c>
      <c r="X32" s="18">
        <f t="shared" ref="X32" si="169">W32/W31-1</f>
        <v>3.4999999999999867</v>
      </c>
      <c r="Y32" s="16">
        <f t="shared" si="7"/>
        <v>1.21</v>
      </c>
      <c r="Z32" s="18">
        <f t="shared" si="12"/>
        <v>1.9512195121951175</v>
      </c>
      <c r="AA32" s="16">
        <f t="shared" si="13"/>
        <v>1.8100000000000005</v>
      </c>
    </row>
    <row r="33" spans="1:27">
      <c r="A33" s="15">
        <v>1988</v>
      </c>
      <c r="B33" s="16">
        <v>1.4818</v>
      </c>
      <c r="C33" s="18">
        <f t="shared" si="0"/>
        <v>0.17435409732128693</v>
      </c>
      <c r="D33" s="16">
        <v>0.93</v>
      </c>
      <c r="E33" s="18">
        <f t="shared" si="0"/>
        <v>0.20170564672438296</v>
      </c>
      <c r="F33" s="16">
        <v>0.22950000000000001</v>
      </c>
      <c r="G33" s="18">
        <f t="shared" ref="G33:I33" si="170">F33/F32-1</f>
        <v>0.14349775784753382</v>
      </c>
      <c r="H33" s="16">
        <v>2.69E-2</v>
      </c>
      <c r="I33" s="18">
        <f t="shared" si="170"/>
        <v>9.7959183673469452E-2</v>
      </c>
      <c r="J33" s="16">
        <v>0.1114</v>
      </c>
      <c r="K33" s="18">
        <f t="shared" ref="K33:M33" si="171">J33/J32-1</f>
        <v>0.13211382113821135</v>
      </c>
      <c r="L33" s="16">
        <v>0.184</v>
      </c>
      <c r="M33" s="18">
        <f t="shared" si="171"/>
        <v>0.11990261716372497</v>
      </c>
      <c r="P33" s="15">
        <v>1988</v>
      </c>
      <c r="Q33" s="16">
        <f t="shared" si="7"/>
        <v>21.999999999999996</v>
      </c>
      <c r="R33" s="18">
        <f t="shared" ref="R33" si="172">Q33/Q32-1</f>
        <v>7.7902988731014311E-2</v>
      </c>
      <c r="S33" s="16">
        <f t="shared" si="7"/>
        <v>15.610000000000001</v>
      </c>
      <c r="T33" s="18">
        <f t="shared" ref="T33" si="173">S33/S32-1</f>
        <v>4.4846050870147591E-2</v>
      </c>
      <c r="U33" s="16">
        <f t="shared" si="7"/>
        <v>2.8800000000000021</v>
      </c>
      <c r="V33" s="18">
        <f t="shared" ref="V33" si="174">U33/U32-1</f>
        <v>0.26872246696035362</v>
      </c>
      <c r="W33" s="16">
        <f t="shared" si="7"/>
        <v>0.23999999999999994</v>
      </c>
      <c r="X33" s="18">
        <f t="shared" ref="X33" si="175">W33/W32-1</f>
        <v>0.33333333333333348</v>
      </c>
      <c r="Y33" s="16">
        <f t="shared" si="7"/>
        <v>1.2999999999999998</v>
      </c>
      <c r="Z33" s="18">
        <f t="shared" si="12"/>
        <v>7.4380165289256173E-2</v>
      </c>
      <c r="AA33" s="16">
        <f t="shared" si="13"/>
        <v>1.9699999999999995</v>
      </c>
    </row>
    <row r="34" spans="1:27">
      <c r="A34" s="15">
        <v>1989</v>
      </c>
      <c r="B34" s="16">
        <v>1.6919999999999999</v>
      </c>
      <c r="C34" s="18">
        <f t="shared" si="0"/>
        <v>0.14185450128222432</v>
      </c>
      <c r="D34" s="16">
        <v>1.0965</v>
      </c>
      <c r="E34" s="18">
        <f t="shared" si="0"/>
        <v>0.17903225806451606</v>
      </c>
      <c r="F34" s="16">
        <v>0.24859999999999999</v>
      </c>
      <c r="G34" s="18">
        <f t="shared" ref="G34:I34" si="176">F34/F33-1</f>
        <v>8.3224400871459547E-2</v>
      </c>
      <c r="H34" s="16">
        <v>2.7799999999999998E-2</v>
      </c>
      <c r="I34" s="18">
        <f t="shared" si="176"/>
        <v>3.3457249070631967E-2</v>
      </c>
      <c r="J34" s="16">
        <v>0.1179</v>
      </c>
      <c r="K34" s="18">
        <f t="shared" ref="K34:M34" si="177">J34/J33-1</f>
        <v>5.8348294434470427E-2</v>
      </c>
      <c r="L34" s="16">
        <v>0.20119999999999999</v>
      </c>
      <c r="M34" s="18">
        <f t="shared" si="177"/>
        <v>9.3478260869565233E-2</v>
      </c>
      <c r="P34" s="15">
        <v>1989</v>
      </c>
      <c r="Q34" s="16">
        <f t="shared" si="7"/>
        <v>21.019999999999996</v>
      </c>
      <c r="R34" s="18">
        <f t="shared" ref="R34" si="178">Q34/Q33-1</f>
        <v>-4.4545454545454555E-2</v>
      </c>
      <c r="S34" s="16">
        <f t="shared" si="7"/>
        <v>16.649999999999999</v>
      </c>
      <c r="T34" s="18">
        <f t="shared" ref="T34" si="179">S34/S33-1</f>
        <v>6.6623959000640331E-2</v>
      </c>
      <c r="U34" s="16">
        <f t="shared" si="7"/>
        <v>1.9099999999999979</v>
      </c>
      <c r="V34" s="18">
        <f t="shared" ref="V34" si="180">U34/U33-1</f>
        <v>-0.3368055555555568</v>
      </c>
      <c r="W34" s="16">
        <f t="shared" si="7"/>
        <v>8.9999999999999802E-2</v>
      </c>
      <c r="X34" s="18">
        <f t="shared" ref="X34" si="181">W34/W33-1</f>
        <v>-0.62500000000000067</v>
      </c>
      <c r="Y34" s="16">
        <f t="shared" si="7"/>
        <v>0.65000000000000058</v>
      </c>
      <c r="Z34" s="18">
        <f t="shared" si="12"/>
        <v>-0.49999999999999944</v>
      </c>
      <c r="AA34" s="16">
        <f t="shared" si="13"/>
        <v>1.7199999999999993</v>
      </c>
    </row>
    <row r="35" spans="1:27">
      <c r="A35" s="15">
        <v>1990</v>
      </c>
      <c r="B35" s="16">
        <v>1.9152</v>
      </c>
      <c r="C35" s="18">
        <f t="shared" si="0"/>
        <v>0.13191489361702136</v>
      </c>
      <c r="D35" s="16">
        <v>1.2611000000000001</v>
      </c>
      <c r="E35" s="18">
        <f t="shared" si="0"/>
        <v>0.15011399908800738</v>
      </c>
      <c r="F35" s="16">
        <v>0.26939999999999997</v>
      </c>
      <c r="G35" s="18">
        <f t="shared" ref="G35:I35" si="182">F35/F34-1</f>
        <v>8.3668543845534904E-2</v>
      </c>
      <c r="H35" s="16">
        <v>2.98E-2</v>
      </c>
      <c r="I35" s="18">
        <f t="shared" si="182"/>
        <v>7.1942446043165464E-2</v>
      </c>
      <c r="J35" s="16">
        <v>0.12379999999999999</v>
      </c>
      <c r="K35" s="18">
        <f t="shared" ref="K35:M35" si="183">J35/J34-1</f>
        <v>5.0042408821034723E-2</v>
      </c>
      <c r="L35" s="16">
        <v>0.2311</v>
      </c>
      <c r="M35" s="18">
        <f t="shared" si="183"/>
        <v>0.14860834990059657</v>
      </c>
      <c r="P35" s="15">
        <v>1990</v>
      </c>
      <c r="Q35" s="16">
        <f t="shared" si="7"/>
        <v>22.320000000000007</v>
      </c>
      <c r="R35" s="18">
        <f t="shared" ref="R35" si="184">Q35/Q34-1</f>
        <v>6.1845861084681708E-2</v>
      </c>
      <c r="S35" s="16">
        <f t="shared" si="7"/>
        <v>16.460000000000008</v>
      </c>
      <c r="T35" s="18">
        <f t="shared" ref="T35" si="185">S35/S34-1</f>
        <v>-1.1411411411410888E-2</v>
      </c>
      <c r="U35" s="16">
        <f t="shared" si="7"/>
        <v>2.0799999999999983</v>
      </c>
      <c r="V35" s="18">
        <f t="shared" ref="V35" si="186">U35/U34-1</f>
        <v>8.9005235602094501E-2</v>
      </c>
      <c r="W35" s="16">
        <f t="shared" si="7"/>
        <v>0.20000000000000018</v>
      </c>
      <c r="X35" s="18">
        <f t="shared" ref="X35" si="187">W35/W34-1</f>
        <v>1.222222222222229</v>
      </c>
      <c r="Y35" s="16">
        <f t="shared" si="7"/>
        <v>0.58999999999999886</v>
      </c>
      <c r="Z35" s="18">
        <f t="shared" si="12"/>
        <v>-9.2307692307694866E-2</v>
      </c>
      <c r="AA35" s="16">
        <f t="shared" si="13"/>
        <v>2.9900000000000011</v>
      </c>
    </row>
    <row r="36" spans="1:27">
      <c r="A36" s="15">
        <v>1991</v>
      </c>
      <c r="B36" s="16">
        <v>2.1374</v>
      </c>
      <c r="C36" s="18">
        <f t="shared" si="0"/>
        <v>0.11601921470342513</v>
      </c>
      <c r="D36" s="16">
        <v>1.42</v>
      </c>
      <c r="E36" s="18">
        <f t="shared" si="0"/>
        <v>0.12600111014193938</v>
      </c>
      <c r="F36" s="16">
        <v>0.2954</v>
      </c>
      <c r="G36" s="18">
        <f t="shared" ref="G36:I36" si="188">F36/F35-1</f>
        <v>9.6510764662212312E-2</v>
      </c>
      <c r="H36" s="16">
        <v>3.3099999999999997E-2</v>
      </c>
      <c r="I36" s="18">
        <f t="shared" si="188"/>
        <v>0.11073825503355694</v>
      </c>
      <c r="J36" s="16">
        <v>0.1356</v>
      </c>
      <c r="K36" s="18">
        <f t="shared" ref="K36:M36" si="189">J36/J35-1</f>
        <v>9.5315024232633272E-2</v>
      </c>
      <c r="L36" s="16">
        <v>0.25330000000000003</v>
      </c>
      <c r="M36" s="18">
        <f t="shared" si="189"/>
        <v>9.6062310688013852E-2</v>
      </c>
      <c r="P36" s="15">
        <v>1991</v>
      </c>
      <c r="Q36" s="16">
        <f t="shared" si="7"/>
        <v>22.219999999999995</v>
      </c>
      <c r="R36" s="18">
        <f t="shared" ref="R36" si="190">Q36/Q35-1</f>
        <v>-4.4802867383517686E-3</v>
      </c>
      <c r="S36" s="16">
        <f t="shared" si="7"/>
        <v>15.889999999999983</v>
      </c>
      <c r="T36" s="18">
        <f t="shared" ref="T36" si="191">S36/S35-1</f>
        <v>-3.4629404617255499E-2</v>
      </c>
      <c r="U36" s="16">
        <f t="shared" si="7"/>
        <v>2.6000000000000023</v>
      </c>
      <c r="V36" s="18">
        <f t="shared" ref="V36" si="192">U36/U35-1</f>
        <v>0.25000000000000222</v>
      </c>
      <c r="W36" s="16">
        <f t="shared" si="7"/>
        <v>0.32999999999999974</v>
      </c>
      <c r="X36" s="18">
        <f t="shared" ref="X36" si="193">W36/W35-1</f>
        <v>0.64999999999999725</v>
      </c>
      <c r="Y36" s="16">
        <f t="shared" si="7"/>
        <v>1.1800000000000006</v>
      </c>
      <c r="Z36" s="18">
        <f t="shared" si="12"/>
        <v>1.0000000000000049</v>
      </c>
      <c r="AA36" s="16">
        <f t="shared" si="13"/>
        <v>2.2200000000000024</v>
      </c>
    </row>
    <row r="37" spans="1:27">
      <c r="A37" s="15">
        <v>1992</v>
      </c>
      <c r="B37" s="16">
        <v>2.3506999999999998</v>
      </c>
      <c r="C37" s="18">
        <f t="shared" si="0"/>
        <v>9.979414241601936E-2</v>
      </c>
      <c r="D37" s="16">
        <v>1.5661</v>
      </c>
      <c r="E37" s="18">
        <f t="shared" si="0"/>
        <v>0.10288732394366207</v>
      </c>
      <c r="F37" s="16">
        <v>0.32050000000000001</v>
      </c>
      <c r="G37" s="18">
        <f t="shared" ref="G37:I37" si="194">F37/F36-1</f>
        <v>8.4969532836831396E-2</v>
      </c>
      <c r="H37" s="16">
        <v>3.5799999999999998E-2</v>
      </c>
      <c r="I37" s="18">
        <f t="shared" si="194"/>
        <v>8.1570996978852062E-2</v>
      </c>
      <c r="J37" s="16">
        <v>0.15140000000000001</v>
      </c>
      <c r="K37" s="18">
        <f t="shared" ref="K37:M37" si="195">J37/J36-1</f>
        <v>0.11651917404129808</v>
      </c>
      <c r="L37" s="16">
        <v>0.27689999999999998</v>
      </c>
      <c r="M37" s="18">
        <f t="shared" si="195"/>
        <v>9.3170153967627067E-2</v>
      </c>
      <c r="P37" s="15">
        <v>1992</v>
      </c>
      <c r="Q37" s="16">
        <f t="shared" si="7"/>
        <v>21.329999999999984</v>
      </c>
      <c r="R37" s="18">
        <f t="shared" ref="R37" si="196">Q37/Q36-1</f>
        <v>-4.0054005400540604E-2</v>
      </c>
      <c r="S37" s="16">
        <f t="shared" si="7"/>
        <v>14.610000000000012</v>
      </c>
      <c r="T37" s="18">
        <f t="shared" ref="T37" si="197">S37/S36-1</f>
        <v>-8.0553807426052337E-2</v>
      </c>
      <c r="U37" s="16">
        <f t="shared" si="7"/>
        <v>2.5100000000000011</v>
      </c>
      <c r="V37" s="18">
        <f t="shared" ref="V37" si="198">U37/U36-1</f>
        <v>-3.4615384615385048E-2</v>
      </c>
      <c r="W37" s="16">
        <f t="shared" si="7"/>
        <v>0.27000000000000013</v>
      </c>
      <c r="X37" s="18">
        <f t="shared" ref="X37" si="199">W37/W36-1</f>
        <v>-0.18181818181818077</v>
      </c>
      <c r="Y37" s="16">
        <f t="shared" si="7"/>
        <v>1.580000000000001</v>
      </c>
      <c r="Z37" s="18">
        <f t="shared" si="12"/>
        <v>0.33898305084745783</v>
      </c>
      <c r="AA37" s="16">
        <f t="shared" si="13"/>
        <v>2.3599999999999954</v>
      </c>
    </row>
    <row r="38" spans="1:27">
      <c r="A38" s="15">
        <v>1993</v>
      </c>
      <c r="B38" s="16">
        <v>2.5346000000000002</v>
      </c>
      <c r="C38" s="18">
        <f t="shared" si="0"/>
        <v>7.823201599523566E-2</v>
      </c>
      <c r="D38" s="16">
        <v>1.706</v>
      </c>
      <c r="E38" s="18">
        <f t="shared" si="0"/>
        <v>8.9330183257773976E-2</v>
      </c>
      <c r="F38" s="16">
        <v>0.33439999999999998</v>
      </c>
      <c r="G38" s="18">
        <f t="shared" ref="G38:I38" si="200">F38/F37-1</f>
        <v>4.3369734789391545E-2</v>
      </c>
      <c r="H38" s="16">
        <v>3.7999999999999999E-2</v>
      </c>
      <c r="I38" s="18">
        <f t="shared" si="200"/>
        <v>6.1452513966480549E-2</v>
      </c>
      <c r="J38" s="16">
        <v>0.15920000000000001</v>
      </c>
      <c r="K38" s="18">
        <f t="shared" ref="K38:M38" si="201">J38/J37-1</f>
        <v>5.1519154557463587E-2</v>
      </c>
      <c r="L38" s="16">
        <v>0.29699999999999999</v>
      </c>
      <c r="M38" s="18">
        <f t="shared" si="201"/>
        <v>7.2589382448537298E-2</v>
      </c>
      <c r="P38" s="15">
        <v>1993</v>
      </c>
      <c r="Q38" s="16">
        <f t="shared" si="7"/>
        <v>18.39000000000004</v>
      </c>
      <c r="R38" s="18">
        <f t="shared" ref="R38" si="202">Q38/Q37-1</f>
        <v>-0.13783403656821125</v>
      </c>
      <c r="S38" s="16">
        <f t="shared" si="7"/>
        <v>13.989999999999991</v>
      </c>
      <c r="T38" s="18">
        <f t="shared" ref="T38" si="203">S38/S37-1</f>
        <v>-4.2436687200548939E-2</v>
      </c>
      <c r="U38" s="16">
        <f t="shared" si="7"/>
        <v>1.3899999999999968</v>
      </c>
      <c r="V38" s="18">
        <f t="shared" ref="V38" si="204">U38/U37-1</f>
        <v>-0.44621513944223257</v>
      </c>
      <c r="W38" s="16">
        <f t="shared" si="7"/>
        <v>0.22000000000000006</v>
      </c>
      <c r="X38" s="18">
        <f t="shared" ref="X38" si="205">W38/W37-1</f>
        <v>-0.18518518518518534</v>
      </c>
      <c r="Y38" s="16">
        <f t="shared" si="7"/>
        <v>0.78000000000000014</v>
      </c>
      <c r="Z38" s="18">
        <f t="shared" si="12"/>
        <v>-0.50632911392405089</v>
      </c>
      <c r="AA38" s="16">
        <f t="shared" si="13"/>
        <v>2.0100000000000007</v>
      </c>
    </row>
    <row r="39" spans="1:27">
      <c r="A39" s="15">
        <v>1994</v>
      </c>
      <c r="B39" s="16">
        <v>2.766</v>
      </c>
      <c r="C39" s="18">
        <f t="shared" si="0"/>
        <v>9.1296457034640399E-2</v>
      </c>
      <c r="D39" s="16">
        <v>1.8898999999999999</v>
      </c>
      <c r="E39" s="18">
        <f t="shared" si="0"/>
        <v>0.10779601406799522</v>
      </c>
      <c r="F39" s="16">
        <v>0.3569</v>
      </c>
      <c r="G39" s="18">
        <f t="shared" ref="G39:I39" si="206">F39/F38-1</f>
        <v>6.7284688995215447E-2</v>
      </c>
      <c r="H39" s="16">
        <v>3.9199999999999999E-2</v>
      </c>
      <c r="I39" s="18">
        <f t="shared" si="206"/>
        <v>3.1578947368421151E-2</v>
      </c>
      <c r="J39" s="16">
        <v>0.1691</v>
      </c>
      <c r="K39" s="18">
        <f t="shared" ref="K39:M39" si="207">J39/J38-1</f>
        <v>6.2185929648241212E-2</v>
      </c>
      <c r="L39" s="16">
        <v>0.31090000000000001</v>
      </c>
      <c r="M39" s="18">
        <f t="shared" si="207"/>
        <v>4.6801346801346844E-2</v>
      </c>
      <c r="P39" s="15">
        <v>1994</v>
      </c>
      <c r="Q39" s="16">
        <f t="shared" si="7"/>
        <v>23.139999999999983</v>
      </c>
      <c r="R39" s="18">
        <f t="shared" ref="R39" si="208">Q39/Q38-1</f>
        <v>0.25829255029907183</v>
      </c>
      <c r="S39" s="16">
        <f t="shared" si="7"/>
        <v>18.389999999999993</v>
      </c>
      <c r="T39" s="18">
        <f t="shared" ref="T39" si="209">S39/S38-1</f>
        <v>0.3145103645461047</v>
      </c>
      <c r="U39" s="16">
        <f t="shared" si="7"/>
        <v>2.2500000000000018</v>
      </c>
      <c r="V39" s="18">
        <f t="shared" ref="V39" si="210">U39/U38-1</f>
        <v>0.61870503597122806</v>
      </c>
      <c r="W39" s="16">
        <f t="shared" si="7"/>
        <v>0.11999999999999997</v>
      </c>
      <c r="X39" s="18">
        <f t="shared" ref="X39" si="211">W39/W38-1</f>
        <v>-0.45454545454545481</v>
      </c>
      <c r="Y39" s="16">
        <f t="shared" si="7"/>
        <v>0.98999999999999921</v>
      </c>
      <c r="Z39" s="18">
        <f t="shared" si="12"/>
        <v>0.26923076923076805</v>
      </c>
      <c r="AA39" s="16">
        <f t="shared" si="13"/>
        <v>1.3900000000000023</v>
      </c>
    </row>
    <row r="40" spans="1:27">
      <c r="A40" s="15">
        <v>1995</v>
      </c>
      <c r="B40" s="16">
        <v>3.0295000000000001</v>
      </c>
      <c r="C40" s="18">
        <f t="shared" si="0"/>
        <v>9.5263919016630449E-2</v>
      </c>
      <c r="D40" s="16">
        <v>2.0831</v>
      </c>
      <c r="E40" s="18">
        <f t="shared" si="0"/>
        <v>0.10222763109159216</v>
      </c>
      <c r="F40" s="16">
        <v>0.3841</v>
      </c>
      <c r="G40" s="18">
        <f t="shared" ref="G40:I40" si="212">F40/F39-1</f>
        <v>7.6211824040347542E-2</v>
      </c>
      <c r="H40" s="16">
        <v>4.2299999999999997E-2</v>
      </c>
      <c r="I40" s="18">
        <f t="shared" si="212"/>
        <v>7.9081632653061229E-2</v>
      </c>
      <c r="J40" s="16">
        <v>0.1794</v>
      </c>
      <c r="K40" s="18">
        <f t="shared" ref="K40:M40" si="213">J40/J39-1</f>
        <v>6.0910703725606252E-2</v>
      </c>
      <c r="L40" s="16">
        <v>0.34060000000000001</v>
      </c>
      <c r="M40" s="18">
        <f t="shared" si="213"/>
        <v>9.5529109038275939E-2</v>
      </c>
      <c r="P40" s="15">
        <v>1995</v>
      </c>
      <c r="Q40" s="16">
        <f t="shared" si="7"/>
        <v>26.350000000000009</v>
      </c>
      <c r="R40" s="18">
        <f t="shared" ref="R40" si="214">Q40/Q39-1</f>
        <v>0.13872082973206701</v>
      </c>
      <c r="S40" s="16">
        <f t="shared" si="7"/>
        <v>19.320000000000004</v>
      </c>
      <c r="T40" s="18">
        <f t="shared" ref="T40" si="215">S40/S39-1</f>
        <v>5.0570962479609127E-2</v>
      </c>
      <c r="U40" s="16">
        <f t="shared" si="7"/>
        <v>2.72</v>
      </c>
      <c r="V40" s="18">
        <f t="shared" ref="V40" si="216">U40/U39-1</f>
        <v>0.20888888888888801</v>
      </c>
      <c r="W40" s="16">
        <f t="shared" si="7"/>
        <v>0.30999999999999983</v>
      </c>
      <c r="X40" s="18">
        <f t="shared" ref="X40" si="217">W40/W39-1</f>
        <v>1.5833333333333326</v>
      </c>
      <c r="Y40" s="16">
        <f t="shared" si="7"/>
        <v>1.0300000000000002</v>
      </c>
      <c r="Z40" s="18">
        <f t="shared" si="12"/>
        <v>4.0404040404041552E-2</v>
      </c>
      <c r="AA40" s="16">
        <f t="shared" si="13"/>
        <v>2.9700000000000006</v>
      </c>
    </row>
    <row r="41" spans="1:27">
      <c r="A41" s="15">
        <v>1996</v>
      </c>
      <c r="B41" s="16">
        <v>3.3786</v>
      </c>
      <c r="C41" s="18">
        <f t="shared" si="0"/>
        <v>0.11523353688727522</v>
      </c>
      <c r="D41" s="16">
        <v>2.3252000000000002</v>
      </c>
      <c r="E41" s="18">
        <f t="shared" si="0"/>
        <v>0.11622101675387664</v>
      </c>
      <c r="F41" s="16">
        <v>0.4204</v>
      </c>
      <c r="G41" s="18">
        <f t="shared" ref="G41:I41" si="218">F41/F40-1</f>
        <v>9.4506638896120876E-2</v>
      </c>
      <c r="H41" s="16">
        <v>4.4900000000000002E-2</v>
      </c>
      <c r="I41" s="18">
        <f t="shared" si="218"/>
        <v>6.1465721040189214E-2</v>
      </c>
      <c r="J41" s="16">
        <v>0.2031</v>
      </c>
      <c r="K41" s="18">
        <f t="shared" ref="K41:M41" si="219">J41/J40-1</f>
        <v>0.13210702341137126</v>
      </c>
      <c r="L41" s="16">
        <v>0.38500000000000001</v>
      </c>
      <c r="M41" s="18">
        <f t="shared" si="219"/>
        <v>0.13035819142689364</v>
      </c>
      <c r="P41" s="15">
        <v>1996</v>
      </c>
      <c r="Q41" s="16">
        <f t="shared" si="7"/>
        <v>34.909999999999997</v>
      </c>
      <c r="R41" s="18">
        <f t="shared" ref="R41" si="220">Q41/Q40-1</f>
        <v>0.32485768500948708</v>
      </c>
      <c r="S41" s="16">
        <f t="shared" si="7"/>
        <v>24.210000000000022</v>
      </c>
      <c r="T41" s="18">
        <f t="shared" ref="T41" si="221">S41/S40-1</f>
        <v>0.25310559006211264</v>
      </c>
      <c r="U41" s="16">
        <f t="shared" si="7"/>
        <v>3.63</v>
      </c>
      <c r="V41" s="18">
        <f t="shared" ref="V41" si="222">U41/U40-1</f>
        <v>0.33455882352941169</v>
      </c>
      <c r="W41" s="16">
        <f t="shared" si="7"/>
        <v>0.26000000000000051</v>
      </c>
      <c r="X41" s="18">
        <f t="shared" ref="X41" si="223">W41/W40-1</f>
        <v>-0.16129032258064302</v>
      </c>
      <c r="Y41" s="16">
        <f t="shared" si="7"/>
        <v>2.37</v>
      </c>
      <c r="Z41" s="18">
        <f t="shared" si="12"/>
        <v>1.3009708737864072</v>
      </c>
      <c r="AA41" s="16">
        <f t="shared" si="13"/>
        <v>4.4399999999999995</v>
      </c>
    </row>
    <row r="42" spans="1:27">
      <c r="A42" s="15">
        <v>1997</v>
      </c>
      <c r="B42" s="16">
        <v>3.7332000000000001</v>
      </c>
      <c r="C42" s="18">
        <f t="shared" si="0"/>
        <v>0.10495471497069797</v>
      </c>
      <c r="D42" s="16">
        <v>2.5729000000000002</v>
      </c>
      <c r="E42" s="18">
        <f t="shared" si="0"/>
        <v>0.1065284706691898</v>
      </c>
      <c r="F42" s="16">
        <v>0.4672</v>
      </c>
      <c r="G42" s="18">
        <f t="shared" ref="G42:I42" si="224">F42/F41-1</f>
        <v>0.11132254995242619</v>
      </c>
      <c r="H42" s="16">
        <v>4.8399999999999999E-2</v>
      </c>
      <c r="I42" s="18">
        <f t="shared" si="224"/>
        <v>7.795100222717144E-2</v>
      </c>
      <c r="J42" s="16">
        <v>0.23430000000000001</v>
      </c>
      <c r="K42" s="18">
        <f t="shared" ref="K42:M42" si="225">J42/J41-1</f>
        <v>0.153618906942393</v>
      </c>
      <c r="L42" s="16">
        <v>0.41039999999999999</v>
      </c>
      <c r="M42" s="18">
        <f t="shared" si="225"/>
        <v>6.5974025974026018E-2</v>
      </c>
      <c r="P42" s="15">
        <v>1997</v>
      </c>
      <c r="Q42" s="16">
        <f t="shared" si="7"/>
        <v>35.46</v>
      </c>
      <c r="R42" s="18">
        <f t="shared" ref="R42" si="226">Q42/Q41-1</f>
        <v>1.57547980521342E-2</v>
      </c>
      <c r="S42" s="16">
        <f t="shared" si="7"/>
        <v>24.770000000000003</v>
      </c>
      <c r="T42" s="18">
        <f t="shared" ref="T42" si="227">S42/S41-1</f>
        <v>2.313093762907803E-2</v>
      </c>
      <c r="U42" s="16">
        <f t="shared" si="7"/>
        <v>4.6800000000000006</v>
      </c>
      <c r="V42" s="18">
        <f t="shared" ref="V42" si="228">U42/U41-1</f>
        <v>0.28925619834710758</v>
      </c>
      <c r="W42" s="16">
        <f t="shared" si="7"/>
        <v>0.34999999999999964</v>
      </c>
      <c r="X42" s="18">
        <f t="shared" ref="X42" si="229">W42/W41-1</f>
        <v>0.34615384615384226</v>
      </c>
      <c r="Y42" s="16">
        <f t="shared" si="7"/>
        <v>3.1200000000000006</v>
      </c>
      <c r="Z42" s="18">
        <f t="shared" si="12"/>
        <v>0.31645569620253178</v>
      </c>
      <c r="AA42" s="16">
        <f t="shared" si="13"/>
        <v>2.5399999999999978</v>
      </c>
    </row>
    <row r="43" spans="1:27">
      <c r="A43" s="15">
        <v>1998</v>
      </c>
      <c r="B43" s="16">
        <v>4.1368</v>
      </c>
      <c r="C43" s="18">
        <f t="shared" si="0"/>
        <v>0.1081110039644273</v>
      </c>
      <c r="D43" s="16">
        <v>2.8641999999999999</v>
      </c>
      <c r="E43" s="18">
        <f t="shared" si="0"/>
        <v>0.11321854716467783</v>
      </c>
      <c r="F43" s="16">
        <v>0.51380000000000003</v>
      </c>
      <c r="G43" s="18">
        <f t="shared" ref="G43:I43" si="230">F43/F42-1</f>
        <v>9.9743150684931559E-2</v>
      </c>
      <c r="H43" s="16">
        <v>5.3800000000000001E-2</v>
      </c>
      <c r="I43" s="18">
        <f t="shared" si="230"/>
        <v>0.11157024793388426</v>
      </c>
      <c r="J43" s="16">
        <v>0.25359999999999999</v>
      </c>
      <c r="K43" s="18">
        <f t="shared" ref="K43:M43" si="231">J43/J42-1</f>
        <v>8.2373026034997743E-2</v>
      </c>
      <c r="L43" s="16">
        <v>0.45140000000000002</v>
      </c>
      <c r="M43" s="18">
        <f t="shared" si="231"/>
        <v>9.9902534113060604E-2</v>
      </c>
      <c r="P43" s="15">
        <v>1998</v>
      </c>
      <c r="Q43" s="16">
        <f t="shared" si="7"/>
        <v>40.36</v>
      </c>
      <c r="R43" s="18">
        <f t="shared" ref="R43" si="232">Q43/Q42-1</f>
        <v>0.13818386914833614</v>
      </c>
      <c r="S43" s="16">
        <f t="shared" si="7"/>
        <v>29.129999999999967</v>
      </c>
      <c r="T43" s="18">
        <f t="shared" ref="T43" si="233">S43/S42-1</f>
        <v>0.17601937828017622</v>
      </c>
      <c r="U43" s="16">
        <f t="shared" si="7"/>
        <v>4.6600000000000028</v>
      </c>
      <c r="V43" s="18">
        <f t="shared" ref="V43" si="234">U43/U42-1</f>
        <v>-4.2735042735038142E-3</v>
      </c>
      <c r="W43" s="16">
        <f t="shared" si="7"/>
        <v>0.54000000000000026</v>
      </c>
      <c r="X43" s="18">
        <f t="shared" ref="X43" si="235">W43/W42-1</f>
        <v>0.54285714285714515</v>
      </c>
      <c r="Y43" s="16">
        <f t="shared" si="7"/>
        <v>1.9299999999999984</v>
      </c>
      <c r="Z43" s="18">
        <f t="shared" si="12"/>
        <v>-0.38141025641025705</v>
      </c>
      <c r="AA43" s="16">
        <f t="shared" si="13"/>
        <v>4.1000000000000032</v>
      </c>
    </row>
    <row r="44" spans="1:27">
      <c r="A44" s="15">
        <v>1999</v>
      </c>
      <c r="B44" s="16">
        <v>4.4874999999999998</v>
      </c>
      <c r="C44" s="18">
        <f t="shared" si="0"/>
        <v>8.4775672017017856E-2</v>
      </c>
      <c r="D44" s="16">
        <v>3.1328</v>
      </c>
      <c r="E44" s="18">
        <f t="shared" si="0"/>
        <v>9.3778367432441945E-2</v>
      </c>
      <c r="F44" s="16">
        <v>0.55559999999999998</v>
      </c>
      <c r="G44" s="18">
        <f t="shared" ref="G44:I44" si="236">F44/F43-1</f>
        <v>8.1354612689762407E-2</v>
      </c>
      <c r="H44" s="16">
        <v>5.3999999999999999E-2</v>
      </c>
      <c r="I44" s="18">
        <f t="shared" si="236"/>
        <v>3.7174721189590088E-3</v>
      </c>
      <c r="J44" s="16">
        <v>0.25540000000000002</v>
      </c>
      <c r="K44" s="18">
        <f t="shared" ref="K44:M44" si="237">J44/J43-1</f>
        <v>7.0977917981074334E-3</v>
      </c>
      <c r="L44" s="16">
        <v>0.48970000000000002</v>
      </c>
      <c r="M44" s="18">
        <f t="shared" si="237"/>
        <v>8.484714222419143E-2</v>
      </c>
      <c r="P44" s="15">
        <v>1999</v>
      </c>
      <c r="Q44" s="16">
        <f t="shared" si="7"/>
        <v>35.069999999999979</v>
      </c>
      <c r="R44" s="18">
        <f t="shared" ref="R44" si="238">Q44/Q43-1</f>
        <v>-0.13107036669970318</v>
      </c>
      <c r="S44" s="16">
        <f t="shared" si="7"/>
        <v>26.860000000000017</v>
      </c>
      <c r="T44" s="18">
        <f t="shared" ref="T44" si="239">S44/S43-1</f>
        <v>-7.7926536216956777E-2</v>
      </c>
      <c r="U44" s="16">
        <f t="shared" si="7"/>
        <v>4.1799999999999944</v>
      </c>
      <c r="V44" s="18">
        <f t="shared" ref="V44" si="240">U44/U43-1</f>
        <v>-0.10300429184549531</v>
      </c>
      <c r="W44" s="16">
        <f t="shared" si="7"/>
        <v>1.9999999999999879E-2</v>
      </c>
      <c r="X44" s="18">
        <f t="shared" ref="X44" si="241">W44/W43-1</f>
        <v>-0.96296296296296324</v>
      </c>
      <c r="Y44" s="16">
        <f t="shared" si="7"/>
        <v>0.18000000000000238</v>
      </c>
      <c r="Z44" s="18">
        <f t="shared" si="12"/>
        <v>-0.90673575129533546</v>
      </c>
      <c r="AA44" s="16">
        <f t="shared" si="13"/>
        <v>3.83</v>
      </c>
    </row>
    <row r="45" spans="1:27">
      <c r="A45" s="15">
        <v>2000</v>
      </c>
      <c r="B45" s="16">
        <v>4.8856999999999999</v>
      </c>
      <c r="C45" s="18">
        <f t="shared" si="0"/>
        <v>8.8735376044568381E-2</v>
      </c>
      <c r="D45" s="16">
        <v>3.4117999999999999</v>
      </c>
      <c r="E45" s="18">
        <f t="shared" si="0"/>
        <v>8.9057711950970342E-2</v>
      </c>
      <c r="F45" s="16">
        <v>0.61429999999999996</v>
      </c>
      <c r="G45" s="18">
        <f t="shared" ref="G45:I45" si="242">F45/F44-1</f>
        <v>0.10565154787616993</v>
      </c>
      <c r="H45" s="16">
        <v>5.62E-2</v>
      </c>
      <c r="I45" s="18">
        <f t="shared" si="242"/>
        <v>4.0740740740740744E-2</v>
      </c>
      <c r="J45" s="16">
        <v>0.27150000000000002</v>
      </c>
      <c r="K45" s="18">
        <f t="shared" ref="K45:M45" si="243">J45/J44-1</f>
        <v>6.3038371182458919E-2</v>
      </c>
      <c r="L45" s="16">
        <v>0.53190000000000004</v>
      </c>
      <c r="M45" s="18">
        <f t="shared" si="243"/>
        <v>8.6175209311823542E-2</v>
      </c>
      <c r="P45" s="15">
        <v>2000</v>
      </c>
      <c r="Q45" s="16">
        <f t="shared" si="7"/>
        <v>39.820000000000007</v>
      </c>
      <c r="R45" s="18">
        <f t="shared" ref="R45" si="244">Q45/Q44-1</f>
        <v>0.13544339891645363</v>
      </c>
      <c r="S45" s="16">
        <f t="shared" si="7"/>
        <v>27.899999999999991</v>
      </c>
      <c r="T45" s="18">
        <f t="shared" ref="T45" si="245">S45/S44-1</f>
        <v>3.8719285182426511E-2</v>
      </c>
      <c r="U45" s="16">
        <f t="shared" si="7"/>
        <v>5.8699999999999974</v>
      </c>
      <c r="V45" s="18">
        <f t="shared" ref="V45" si="246">U45/U44-1</f>
        <v>0.40430622009569506</v>
      </c>
      <c r="W45" s="16">
        <f t="shared" si="7"/>
        <v>0.22000000000000006</v>
      </c>
      <c r="X45" s="18">
        <f t="shared" ref="X45" si="247">W45/W44-1</f>
        <v>10.000000000000069</v>
      </c>
      <c r="Y45" s="16">
        <f t="shared" si="7"/>
        <v>1.6100000000000003</v>
      </c>
      <c r="Z45" s="18">
        <f t="shared" si="12"/>
        <v>7.9444444444443274</v>
      </c>
      <c r="AA45" s="16">
        <f t="shared" si="13"/>
        <v>4.2200000000000015</v>
      </c>
    </row>
    <row r="46" spans="1:27">
      <c r="A46" s="15">
        <v>2001</v>
      </c>
      <c r="B46" s="16">
        <v>5.4991000000000003</v>
      </c>
      <c r="C46" s="18">
        <f t="shared" si="0"/>
        <v>0.12555007470782087</v>
      </c>
      <c r="D46" s="16">
        <v>3.8555999999999999</v>
      </c>
      <c r="E46" s="18">
        <f t="shared" si="0"/>
        <v>0.13007796471070998</v>
      </c>
      <c r="F46" s="16">
        <v>0.70579999999999998</v>
      </c>
      <c r="G46" s="18">
        <f t="shared" ref="G46:I46" si="248">F46/F45-1</f>
        <v>0.14895002441803684</v>
      </c>
      <c r="H46" s="16">
        <v>6.3399999999999998E-2</v>
      </c>
      <c r="I46" s="18">
        <f t="shared" si="248"/>
        <v>0.12811387900355875</v>
      </c>
      <c r="J46" s="16">
        <v>0.29480000000000001</v>
      </c>
      <c r="K46" s="18">
        <f t="shared" ref="K46:M46" si="249">J46/J45-1</f>
        <v>8.5819521178637226E-2</v>
      </c>
      <c r="L46" s="16">
        <v>0.57950000000000002</v>
      </c>
      <c r="M46" s="18">
        <f t="shared" si="249"/>
        <v>8.9490505734160397E-2</v>
      </c>
      <c r="P46" s="15">
        <v>2001</v>
      </c>
      <c r="Q46" s="16">
        <f t="shared" si="7"/>
        <v>61.340000000000039</v>
      </c>
      <c r="R46" s="18">
        <f t="shared" ref="R46" si="250">Q46/Q45-1</f>
        <v>0.54043194374686165</v>
      </c>
      <c r="S46" s="16">
        <f t="shared" si="7"/>
        <v>44.379999999999995</v>
      </c>
      <c r="T46" s="18">
        <f t="shared" ref="T46" si="251">S46/S45-1</f>
        <v>0.59068100358422981</v>
      </c>
      <c r="U46" s="16">
        <f t="shared" si="7"/>
        <v>9.1500000000000021</v>
      </c>
      <c r="V46" s="18">
        <f t="shared" ref="V46" si="252">U46/U45-1</f>
        <v>0.55877342419080178</v>
      </c>
      <c r="W46" s="16">
        <f t="shared" si="7"/>
        <v>0.71999999999999975</v>
      </c>
      <c r="X46" s="18">
        <f t="shared" ref="X46" si="253">W46/W45-1</f>
        <v>2.2727272727272707</v>
      </c>
      <c r="Y46" s="16">
        <f t="shared" si="7"/>
        <v>2.3299999999999987</v>
      </c>
      <c r="Z46" s="18">
        <f t="shared" si="12"/>
        <v>0.44720496894409822</v>
      </c>
      <c r="AA46" s="16">
        <f t="shared" si="13"/>
        <v>4.759999999999998</v>
      </c>
    </row>
    <row r="47" spans="1:27">
      <c r="A47" s="15">
        <v>2002</v>
      </c>
      <c r="B47" s="16">
        <v>5.8924000000000003</v>
      </c>
      <c r="C47" s="18">
        <f t="shared" si="0"/>
        <v>7.1520794311796365E-2</v>
      </c>
      <c r="D47" s="16">
        <v>4.1581000000000001</v>
      </c>
      <c r="E47" s="18">
        <f t="shared" si="0"/>
        <v>7.8457308849465779E-2</v>
      </c>
      <c r="F47" s="16">
        <v>0.76129999999999998</v>
      </c>
      <c r="G47" s="18">
        <f t="shared" ref="G47:I47" si="254">F47/F46-1</f>
        <v>7.863417398696515E-2</v>
      </c>
      <c r="H47" s="16">
        <v>6.3500000000000001E-2</v>
      </c>
      <c r="I47" s="18">
        <f t="shared" si="254"/>
        <v>1.577287066246047E-3</v>
      </c>
      <c r="J47" s="16">
        <v>0.2974</v>
      </c>
      <c r="K47" s="18">
        <f t="shared" ref="K47:M47" si="255">J47/J46-1</f>
        <v>8.8195386702849543E-3</v>
      </c>
      <c r="L47" s="16">
        <v>0.61209999999999998</v>
      </c>
      <c r="M47" s="18">
        <f t="shared" si="255"/>
        <v>5.625539257981016E-2</v>
      </c>
      <c r="P47" s="15">
        <v>2002</v>
      </c>
      <c r="Q47" s="16">
        <f t="shared" si="7"/>
        <v>39.33</v>
      </c>
      <c r="R47" s="18">
        <f t="shared" ref="R47" si="256">Q47/Q46-1</f>
        <v>-0.35881969351157528</v>
      </c>
      <c r="S47" s="16">
        <f t="shared" si="7"/>
        <v>30.250000000000021</v>
      </c>
      <c r="T47" s="18">
        <f t="shared" ref="T47" si="257">S47/S46-1</f>
        <v>-0.31838666065795351</v>
      </c>
      <c r="U47" s="16">
        <f t="shared" si="7"/>
        <v>5.5499999999999989</v>
      </c>
      <c r="V47" s="18">
        <f t="shared" ref="V47" si="258">U47/U46-1</f>
        <v>-0.39344262295081989</v>
      </c>
      <c r="W47" s="16">
        <f t="shared" si="7"/>
        <v>1.0000000000000286E-2</v>
      </c>
      <c r="X47" s="18">
        <f t="shared" ref="X47" si="259">W47/W46-1</f>
        <v>-0.98611111111111072</v>
      </c>
      <c r="Y47" s="16">
        <f t="shared" si="7"/>
        <v>0.25999999999999912</v>
      </c>
      <c r="Z47" s="18">
        <f t="shared" si="12"/>
        <v>-0.88841201716738227</v>
      </c>
      <c r="AA47" s="16">
        <f t="shared" si="13"/>
        <v>3.2599999999999962</v>
      </c>
    </row>
    <row r="48" spans="1:27">
      <c r="A48" s="15">
        <v>2003</v>
      </c>
      <c r="B48" s="16">
        <v>6.7007000000000003</v>
      </c>
      <c r="C48" s="18">
        <f t="shared" si="0"/>
        <v>0.13717670219265488</v>
      </c>
      <c r="D48" s="16">
        <v>4.7519</v>
      </c>
      <c r="E48" s="18">
        <f t="shared" si="0"/>
        <v>0.14280560833072786</v>
      </c>
      <c r="F48" s="16">
        <v>0.8599</v>
      </c>
      <c r="G48" s="18">
        <f t="shared" ref="G48:I48" si="260">F48/F47-1</f>
        <v>0.12951530277157497</v>
      </c>
      <c r="H48" s="16">
        <v>7.2099999999999997E-2</v>
      </c>
      <c r="I48" s="18">
        <f t="shared" si="260"/>
        <v>0.13543307086614176</v>
      </c>
      <c r="J48" s="16">
        <v>0.34920000000000001</v>
      </c>
      <c r="K48" s="18">
        <f t="shared" ref="K48:M48" si="261">J48/J47-1</f>
        <v>0.17417619367854753</v>
      </c>
      <c r="L48" s="16">
        <v>0.66759999999999997</v>
      </c>
      <c r="M48" s="18">
        <f t="shared" si="261"/>
        <v>9.0671458911942393E-2</v>
      </c>
      <c r="P48" s="15">
        <v>2003</v>
      </c>
      <c r="Q48" s="16">
        <f t="shared" si="7"/>
        <v>80.83</v>
      </c>
      <c r="R48" s="18">
        <f t="shared" ref="R48:R60" si="262">Q48/Q47-1</f>
        <v>1.0551741673023138</v>
      </c>
      <c r="S48" s="16">
        <f t="shared" si="7"/>
        <v>59.379999999999988</v>
      </c>
      <c r="T48" s="18">
        <f t="shared" ref="T48" si="263">S48/S47-1</f>
        <v>0.96297520661156844</v>
      </c>
      <c r="U48" s="16">
        <f t="shared" si="7"/>
        <v>9.860000000000003</v>
      </c>
      <c r="V48" s="18">
        <f t="shared" ref="V48" si="264">U48/U47-1</f>
        <v>0.77657657657657753</v>
      </c>
      <c r="W48" s="16">
        <f t="shared" si="7"/>
        <v>0.85999999999999965</v>
      </c>
      <c r="X48" s="18">
        <f t="shared" ref="X48" si="265">W48/W47-1</f>
        <v>84.999999999997499</v>
      </c>
      <c r="Y48" s="16">
        <f t="shared" si="7"/>
        <v>5.1800000000000015</v>
      </c>
      <c r="Z48" s="18">
        <f t="shared" si="12"/>
        <v>18.923076923076998</v>
      </c>
      <c r="AA48" s="16">
        <f t="shared" si="13"/>
        <v>5.5499999999999989</v>
      </c>
    </row>
    <row r="49" spans="1:41">
      <c r="A49" s="15">
        <v>2004</v>
      </c>
      <c r="B49" s="16">
        <v>7.2717999999999998</v>
      </c>
      <c r="C49" s="18">
        <f t="shared" ref="C49" si="266">B49/B48-1</f>
        <v>8.5229901353589765E-2</v>
      </c>
      <c r="D49" s="16">
        <v>5.1921999999999997</v>
      </c>
      <c r="E49" s="18">
        <f t="shared" si="0"/>
        <v>9.265767377259615E-2</v>
      </c>
      <c r="F49" s="16">
        <v>0.94510000000000005</v>
      </c>
      <c r="G49" s="18">
        <f t="shared" ref="G49:I49" si="267">F49/F48-1</f>
        <v>9.9081288521921218E-2</v>
      </c>
      <c r="H49" s="16">
        <v>7.6799999999999993E-2</v>
      </c>
      <c r="I49" s="18">
        <f t="shared" si="267"/>
        <v>6.5187239944521469E-2</v>
      </c>
      <c r="J49" s="16">
        <v>0.37490000000000001</v>
      </c>
      <c r="K49" s="18">
        <f t="shared" ref="K49:M49" si="268">J49/J48-1</f>
        <v>7.3596792668957578E-2</v>
      </c>
      <c r="L49" s="16">
        <v>0.68279999999999996</v>
      </c>
      <c r="M49" s="18">
        <f t="shared" si="268"/>
        <v>2.2768124625524244E-2</v>
      </c>
      <c r="P49" s="15">
        <v>2004</v>
      </c>
      <c r="Q49" s="16">
        <f t="shared" si="7"/>
        <v>57.10999999999995</v>
      </c>
      <c r="R49" s="18">
        <f t="shared" si="262"/>
        <v>-0.29345540022269023</v>
      </c>
      <c r="S49" s="16">
        <f t="shared" si="7"/>
        <v>44.029999999999973</v>
      </c>
      <c r="T49" s="18">
        <f t="shared" ref="T49" si="269">S49/S48-1</f>
        <v>-0.25850454698551728</v>
      </c>
      <c r="U49" s="16">
        <f t="shared" si="7"/>
        <v>8.5200000000000049</v>
      </c>
      <c r="V49" s="18">
        <f t="shared" ref="V49" si="270">U49/U48-1</f>
        <v>-0.13590263691683546</v>
      </c>
      <c r="W49" s="16">
        <f t="shared" si="7"/>
        <v>0.46999999999999958</v>
      </c>
      <c r="X49" s="18">
        <f t="shared" ref="X49" si="271">W49/W48-1</f>
        <v>-0.45348837209302351</v>
      </c>
      <c r="Y49" s="16">
        <f t="shared" si="7"/>
        <v>2.5700000000000003</v>
      </c>
      <c r="Z49" s="18">
        <f t="shared" si="12"/>
        <v>-0.50386100386100396</v>
      </c>
      <c r="AA49" s="16">
        <f t="shared" si="13"/>
        <v>1.5199999999999991</v>
      </c>
    </row>
    <row r="50" spans="1:41">
      <c r="A50" s="15">
        <v>2005</v>
      </c>
      <c r="B50" s="16">
        <v>8.1499000000000006</v>
      </c>
      <c r="C50" s="18">
        <f t="shared" ref="C50" si="272">B50/B49-1</f>
        <v>0.12075414615363478</v>
      </c>
      <c r="D50" s="16">
        <v>5.8799000000000001</v>
      </c>
      <c r="E50" s="18">
        <f t="shared" si="0"/>
        <v>0.13244867300951446</v>
      </c>
      <c r="F50" s="16">
        <v>1.032</v>
      </c>
      <c r="G50" s="18">
        <f t="shared" ref="G50:I50" si="273">F50/F49-1</f>
        <v>9.1947942016717743E-2</v>
      </c>
      <c r="H50" s="16">
        <v>8.9200000000000002E-2</v>
      </c>
      <c r="I50" s="18">
        <f t="shared" si="273"/>
        <v>0.16145833333333348</v>
      </c>
      <c r="J50" s="16">
        <v>0.40310000000000001</v>
      </c>
      <c r="K50" s="18">
        <f t="shared" ref="K50:M50" si="274">J50/J49-1</f>
        <v>7.5220058682315294E-2</v>
      </c>
      <c r="L50" s="16">
        <v>0.74570000000000003</v>
      </c>
      <c r="M50" s="18">
        <f t="shared" si="274"/>
        <v>9.2120679554774654E-2</v>
      </c>
      <c r="P50" s="15">
        <v>2005</v>
      </c>
      <c r="Q50" s="16">
        <f t="shared" si="7"/>
        <v>87.810000000000073</v>
      </c>
      <c r="R50" s="18">
        <f t="shared" si="262"/>
        <v>0.53755909648047884</v>
      </c>
      <c r="S50" s="16">
        <f t="shared" si="7"/>
        <v>68.770000000000039</v>
      </c>
      <c r="T50" s="18">
        <f t="shared" ref="T50" si="275">S50/S49-1</f>
        <v>0.56188962071315207</v>
      </c>
      <c r="U50" s="16">
        <f t="shared" si="7"/>
        <v>8.6899999999999977</v>
      </c>
      <c r="V50" s="18">
        <f t="shared" ref="V50" si="276">U50/U49-1</f>
        <v>1.9953051643191611E-2</v>
      </c>
      <c r="W50" s="16">
        <f t="shared" si="7"/>
        <v>1.2400000000000009</v>
      </c>
      <c r="X50" s="18">
        <f t="shared" ref="X50" si="277">W50/W49-1</f>
        <v>1.6382978723404298</v>
      </c>
      <c r="Y50" s="16">
        <f t="shared" si="7"/>
        <v>2.8200000000000003</v>
      </c>
      <c r="Z50" s="18">
        <f t="shared" si="12"/>
        <v>9.7276264591439787E-2</v>
      </c>
      <c r="AA50" s="16">
        <f t="shared" si="13"/>
        <v>6.2900000000000063</v>
      </c>
    </row>
    <row r="51" spans="1:41">
      <c r="A51" s="15">
        <v>2006</v>
      </c>
      <c r="B51" s="16">
        <v>8.9618000000000002</v>
      </c>
      <c r="C51" s="18">
        <f t="shared" ref="C51" si="278">B51/B50-1</f>
        <v>9.9620854243610335E-2</v>
      </c>
      <c r="D51" s="16">
        <v>6.4743000000000004</v>
      </c>
      <c r="E51" s="18">
        <f t="shared" si="0"/>
        <v>0.10109015459446602</v>
      </c>
      <c r="F51" s="16">
        <v>1.1526000000000001</v>
      </c>
      <c r="G51" s="18">
        <f t="shared" ref="G51:I51" si="279">F51/F50-1</f>
        <v>0.11686046511627901</v>
      </c>
      <c r="H51" s="16">
        <v>9.9199999999999997E-2</v>
      </c>
      <c r="I51" s="18">
        <f t="shared" si="279"/>
        <v>0.11210762331838553</v>
      </c>
      <c r="J51" s="16">
        <v>0.44359999999999999</v>
      </c>
      <c r="K51" s="18">
        <f t="shared" ref="K51:M51" si="280">J51/J50-1</f>
        <v>0.10047134706028271</v>
      </c>
      <c r="L51" s="16">
        <v>0.79210000000000003</v>
      </c>
      <c r="M51" s="18">
        <f t="shared" si="280"/>
        <v>6.2223414241652231E-2</v>
      </c>
      <c r="P51" s="15">
        <v>2006</v>
      </c>
      <c r="Q51" s="16">
        <f t="shared" si="7"/>
        <v>81.189999999999969</v>
      </c>
      <c r="R51" s="18">
        <f t="shared" si="262"/>
        <v>-7.539004669172189E-2</v>
      </c>
      <c r="S51" s="16">
        <f t="shared" si="7"/>
        <v>59.440000000000026</v>
      </c>
      <c r="T51" s="18">
        <f t="shared" ref="T51" si="281">S51/S50-1</f>
        <v>-0.13566962338228894</v>
      </c>
      <c r="U51" s="16">
        <f t="shared" si="7"/>
        <v>12.060000000000004</v>
      </c>
      <c r="V51" s="18">
        <f t="shared" ref="V51" si="282">U51/U50-1</f>
        <v>0.3878020713463759</v>
      </c>
      <c r="W51" s="16">
        <f t="shared" si="7"/>
        <v>0.99999999999999956</v>
      </c>
      <c r="X51" s="18">
        <f t="shared" ref="X51" si="283">W51/W50-1</f>
        <v>-0.19354838709677513</v>
      </c>
      <c r="Y51" s="16">
        <f t="shared" si="7"/>
        <v>4.049999999999998</v>
      </c>
      <c r="Z51" s="18">
        <f t="shared" si="12"/>
        <v>0.43617021276595658</v>
      </c>
      <c r="AA51" s="16">
        <f t="shared" si="13"/>
        <v>4.6399999999999997</v>
      </c>
    </row>
    <row r="52" spans="1:41">
      <c r="A52" s="15">
        <v>2007</v>
      </c>
      <c r="B52" s="16">
        <v>9.6707000000000001</v>
      </c>
      <c r="C52" s="18">
        <f t="shared" ref="C52" si="284">B52/B51-1</f>
        <v>7.910241246178229E-2</v>
      </c>
      <c r="D52" s="16">
        <v>6.9128999999999996</v>
      </c>
      <c r="E52" s="18">
        <f t="shared" si="0"/>
        <v>6.7744775496964893E-2</v>
      </c>
      <c r="F52" s="16">
        <v>1.2648999999999999</v>
      </c>
      <c r="G52" s="18">
        <f t="shared" ref="G52:I52" si="285">F52/F51-1</f>
        <v>9.7431893111226575E-2</v>
      </c>
      <c r="H52" s="16">
        <v>0.13500000000000001</v>
      </c>
      <c r="I52" s="18">
        <f t="shared" si="285"/>
        <v>0.36088709677419373</v>
      </c>
      <c r="J52" s="16">
        <v>0.51190000000000002</v>
      </c>
      <c r="K52" s="18">
        <f t="shared" ref="K52:M52" si="286">J52/J51-1</f>
        <v>0.1539675383228134</v>
      </c>
      <c r="L52" s="16">
        <v>0.84599999999999997</v>
      </c>
      <c r="M52" s="18">
        <f t="shared" si="286"/>
        <v>6.8046963767200985E-2</v>
      </c>
      <c r="P52" s="15">
        <v>2007</v>
      </c>
      <c r="Q52" s="16">
        <f t="shared" si="7"/>
        <v>70.889999999999986</v>
      </c>
      <c r="R52" s="18">
        <f t="shared" si="262"/>
        <v>-0.12686291415198903</v>
      </c>
      <c r="S52" s="16">
        <f t="shared" si="7"/>
        <v>43.859999999999921</v>
      </c>
      <c r="T52" s="18">
        <f t="shared" ref="T52" si="287">S52/S51-1</f>
        <v>-0.26211305518169747</v>
      </c>
      <c r="U52" s="16">
        <f t="shared" si="7"/>
        <v>11.229999999999984</v>
      </c>
      <c r="V52" s="18">
        <f t="shared" ref="V52" si="288">U52/U51-1</f>
        <v>-6.8822553897182392E-2</v>
      </c>
      <c r="W52" s="16">
        <f t="shared" si="7"/>
        <v>3.5800000000000014</v>
      </c>
      <c r="X52" s="18">
        <f t="shared" ref="X52" si="289">W52/W51-1</f>
        <v>2.5800000000000032</v>
      </c>
      <c r="Y52" s="16">
        <f t="shared" si="7"/>
        <v>6.8300000000000027</v>
      </c>
      <c r="Z52" s="18">
        <f t="shared" si="12"/>
        <v>0.68641975308642134</v>
      </c>
      <c r="AA52" s="16">
        <f t="shared" si="13"/>
        <v>5.3899999999999952</v>
      </c>
    </row>
    <row r="53" spans="1:41">
      <c r="A53" s="15">
        <v>2008</v>
      </c>
      <c r="B53" s="16">
        <v>10.535299999999999</v>
      </c>
      <c r="C53" s="18">
        <f t="shared" ref="C53" si="290">B53/B52-1</f>
        <v>8.9404076230262586E-2</v>
      </c>
      <c r="D53" s="16">
        <v>7.5335999999999999</v>
      </c>
      <c r="E53" s="18">
        <f t="shared" si="0"/>
        <v>8.978865599097352E-2</v>
      </c>
      <c r="F53" s="16">
        <v>1.395</v>
      </c>
      <c r="G53" s="18">
        <f t="shared" ref="G53:I53" si="291">F53/F52-1</f>
        <v>0.10285398055182227</v>
      </c>
      <c r="H53" s="16">
        <v>0.14269999999999999</v>
      </c>
      <c r="I53" s="18">
        <f t="shared" si="291"/>
        <v>5.7037037037036997E-2</v>
      </c>
      <c r="J53" s="16">
        <v>0.56010000000000004</v>
      </c>
      <c r="K53" s="18">
        <f t="shared" ref="K53:M53" si="292">J53/J52-1</f>
        <v>9.4159015432701665E-2</v>
      </c>
      <c r="L53" s="16">
        <v>0.90390000000000004</v>
      </c>
      <c r="M53" s="18">
        <f t="shared" si="292"/>
        <v>6.843971631205692E-2</v>
      </c>
      <c r="P53" s="15">
        <v>2008</v>
      </c>
      <c r="Q53" s="16">
        <f t="shared" si="7"/>
        <v>86.459999999999937</v>
      </c>
      <c r="R53" s="18">
        <f t="shared" si="262"/>
        <v>0.21963605586119272</v>
      </c>
      <c r="S53" s="16">
        <f t="shared" si="7"/>
        <v>62.070000000000022</v>
      </c>
      <c r="T53" s="18">
        <f t="shared" ref="T53" si="293">S53/S52-1</f>
        <v>0.41518467852257479</v>
      </c>
      <c r="U53" s="16">
        <f t="shared" si="7"/>
        <v>13.01000000000001</v>
      </c>
      <c r="V53" s="18">
        <f t="shared" ref="V53" si="294">U53/U52-1</f>
        <v>0.15850400712377821</v>
      </c>
      <c r="W53" s="16">
        <f t="shared" si="7"/>
        <v>0.76999999999999846</v>
      </c>
      <c r="X53" s="18">
        <f t="shared" ref="X53" si="295">W53/W52-1</f>
        <v>-0.78491620111731897</v>
      </c>
      <c r="Y53" s="16">
        <f t="shared" si="7"/>
        <v>4.8200000000000021</v>
      </c>
      <c r="Z53" s="18">
        <f t="shared" si="12"/>
        <v>-0.294289897510981</v>
      </c>
      <c r="AA53" s="16">
        <f t="shared" si="13"/>
        <v>5.7900000000000063</v>
      </c>
    </row>
    <row r="54" spans="1:41">
      <c r="A54" s="15">
        <v>2009</v>
      </c>
      <c r="B54" s="16">
        <v>11.495100000000001</v>
      </c>
      <c r="C54" s="18">
        <f t="shared" ref="C54" si="296">B54/B53-1</f>
        <v>9.110324338177378E-2</v>
      </c>
      <c r="D54" s="16">
        <v>8.2401999999999997</v>
      </c>
      <c r="E54" s="18">
        <f t="shared" si="0"/>
        <v>9.3793140065838276E-2</v>
      </c>
      <c r="F54" s="16">
        <v>1.5313000000000001</v>
      </c>
      <c r="G54" s="18">
        <f t="shared" ref="G54:I54" si="297">F54/F53-1</f>
        <v>9.770609318996426E-2</v>
      </c>
      <c r="H54" s="16">
        <v>0.14860000000000001</v>
      </c>
      <c r="I54" s="18">
        <f t="shared" si="297"/>
        <v>4.1345480028030845E-2</v>
      </c>
      <c r="J54" s="16">
        <v>0.60409999999999997</v>
      </c>
      <c r="K54" s="18">
        <f t="shared" ref="K54:M54" si="298">J54/J53-1</f>
        <v>7.8557400464202676E-2</v>
      </c>
      <c r="L54" s="16">
        <v>0.97099999999999997</v>
      </c>
      <c r="M54" s="18">
        <f t="shared" si="298"/>
        <v>7.4233875428697749E-2</v>
      </c>
      <c r="P54" s="15">
        <v>2009</v>
      </c>
      <c r="Q54" s="16">
        <f t="shared" si="7"/>
        <v>95.980000000000132</v>
      </c>
      <c r="R54" s="18">
        <f t="shared" si="262"/>
        <v>0.11010872079574607</v>
      </c>
      <c r="S54" s="16">
        <f t="shared" si="7"/>
        <v>70.66</v>
      </c>
      <c r="T54" s="18">
        <f t="shared" ref="T54:T60" si="299">S54/S53-1</f>
        <v>0.13839213790881222</v>
      </c>
      <c r="U54" s="16">
        <f t="shared" si="7"/>
        <v>13.63000000000001</v>
      </c>
      <c r="V54" s="18">
        <f t="shared" ref="V54" si="300">U54/U53-1</f>
        <v>4.7655649500384145E-2</v>
      </c>
      <c r="W54" s="16">
        <f t="shared" si="7"/>
        <v>0.59000000000000163</v>
      </c>
      <c r="X54" s="18">
        <f t="shared" ref="X54" si="301">W54/W53-1</f>
        <v>-0.23376623376623007</v>
      </c>
      <c r="Y54" s="16">
        <f t="shared" si="7"/>
        <v>4.3999999999999932</v>
      </c>
      <c r="Z54" s="18">
        <f t="shared" si="12"/>
        <v>-8.7136929460582713E-2</v>
      </c>
      <c r="AA54" s="16">
        <f t="shared" si="13"/>
        <v>6.7099999999999937</v>
      </c>
    </row>
    <row r="55" spans="1:41">
      <c r="A55" s="15">
        <v>2010</v>
      </c>
      <c r="B55" s="16">
        <v>12.7746</v>
      </c>
      <c r="C55" s="18">
        <f t="shared" ref="C55" si="302">B55/B54-1</f>
        <v>0.11130829657854213</v>
      </c>
      <c r="D55" s="16">
        <v>9.1598000000000006</v>
      </c>
      <c r="E55" s="18">
        <f t="shared" ref="E55" si="303">D55/D54-1</f>
        <v>0.11159923302832464</v>
      </c>
      <c r="F55" s="16">
        <v>1.7109000000000001</v>
      </c>
      <c r="G55" s="18">
        <f t="shared" ref="G55:I55" si="304">F55/F54-1</f>
        <v>0.11728596617253317</v>
      </c>
      <c r="H55" s="16">
        <v>0.1527</v>
      </c>
      <c r="I55" s="18">
        <f t="shared" si="304"/>
        <v>2.7590847913862682E-2</v>
      </c>
      <c r="J55" s="16">
        <v>0.64319999999999999</v>
      </c>
      <c r="K55" s="18">
        <f t="shared" ref="K55:M60" si="305">J55/J54-1</f>
        <v>6.4724383380235118E-2</v>
      </c>
      <c r="L55" s="16">
        <v>1.1080000000000001</v>
      </c>
      <c r="M55" s="18">
        <f t="shared" si="305"/>
        <v>0.14109165808444923</v>
      </c>
      <c r="P55" s="15">
        <v>2010</v>
      </c>
      <c r="Q55" s="16">
        <f t="shared" si="7"/>
        <v>127.94999999999987</v>
      </c>
      <c r="R55" s="18">
        <f t="shared" si="262"/>
        <v>0.33309022713064906</v>
      </c>
      <c r="S55" s="16">
        <f t="shared" si="7"/>
        <v>91.960000000000093</v>
      </c>
      <c r="T55" s="18">
        <f t="shared" si="299"/>
        <v>0.30144353240871924</v>
      </c>
      <c r="U55" s="16">
        <f t="shared" si="7"/>
        <v>17.959999999999997</v>
      </c>
      <c r="V55" s="18">
        <f t="shared" ref="V55:V60" si="306">U55/U54-1</f>
        <v>0.317681584739544</v>
      </c>
      <c r="W55" s="16">
        <f t="shared" si="7"/>
        <v>0.40999999999999925</v>
      </c>
      <c r="X55" s="18">
        <f t="shared" ref="X55:X60" si="307">W55/W54-1</f>
        <v>-0.30508474576271505</v>
      </c>
      <c r="Y55" s="16">
        <f t="shared" si="7"/>
        <v>3.9100000000000024</v>
      </c>
      <c r="Z55" s="18">
        <f t="shared" si="12"/>
        <v>-0.11136363636363444</v>
      </c>
      <c r="AA55" s="16">
        <f t="shared" si="13"/>
        <v>13.700000000000012</v>
      </c>
    </row>
    <row r="56" spans="1:41">
      <c r="A56" s="15">
        <v>2011</v>
      </c>
      <c r="B56" s="16">
        <v>14.1866</v>
      </c>
      <c r="C56" s="18">
        <f t="shared" ref="C56" si="308">B56/B55-1</f>
        <v>0.11053183661327948</v>
      </c>
      <c r="D56" s="16">
        <v>10.186500000000001</v>
      </c>
      <c r="E56" s="18">
        <f t="shared" ref="E56" si="309">D56/D55-1</f>
        <v>0.11208760016594255</v>
      </c>
      <c r="F56" s="16">
        <v>1.9231</v>
      </c>
      <c r="G56" s="18">
        <f t="shared" ref="G56" si="310">F56/F55-1</f>
        <v>0.12402828920451214</v>
      </c>
      <c r="H56" s="16">
        <v>0.16039999999999999</v>
      </c>
      <c r="I56" s="18">
        <f t="shared" ref="I56" si="311">H56/H55-1</f>
        <v>5.0425671250818427E-2</v>
      </c>
      <c r="J56" s="16">
        <v>0.70640000000000003</v>
      </c>
      <c r="K56" s="18">
        <f t="shared" si="305"/>
        <v>9.8258706467661661E-2</v>
      </c>
      <c r="L56" s="16">
        <v>1.2101999999999999</v>
      </c>
      <c r="M56" s="18">
        <f t="shared" si="305"/>
        <v>9.2238267148014197E-2</v>
      </c>
      <c r="P56" s="15">
        <v>2011</v>
      </c>
      <c r="Q56" s="16">
        <f t="shared" si="7"/>
        <v>141.20000000000007</v>
      </c>
      <c r="R56" s="18">
        <f t="shared" si="262"/>
        <v>0.10355607659242061</v>
      </c>
      <c r="S56" s="16">
        <f t="shared" si="7"/>
        <v>102.66999999999999</v>
      </c>
      <c r="T56" s="18">
        <f t="shared" si="299"/>
        <v>0.11646367986080786</v>
      </c>
      <c r="U56" s="16">
        <f t="shared" si="7"/>
        <v>21.219999999999995</v>
      </c>
      <c r="V56" s="18">
        <f t="shared" si="306"/>
        <v>0.18151447661469922</v>
      </c>
      <c r="W56" s="16">
        <f t="shared" si="7"/>
        <v>0.76999999999999846</v>
      </c>
      <c r="X56" s="18">
        <f t="shared" si="307"/>
        <v>0.87804878048780455</v>
      </c>
      <c r="Y56" s="16">
        <f t="shared" si="7"/>
        <v>6.3200000000000038</v>
      </c>
      <c r="Z56" s="18">
        <f t="shared" si="12"/>
        <v>0.61636828644501285</v>
      </c>
      <c r="AA56" s="16">
        <f t="shared" si="13"/>
        <v>10.219999999999985</v>
      </c>
    </row>
    <row r="57" spans="1:41">
      <c r="A57" s="28" t="s">
        <v>31</v>
      </c>
      <c r="B57" s="16">
        <f>B56+(Q57/100)</f>
        <v>15.916600000000001</v>
      </c>
      <c r="C57" s="18">
        <f t="shared" ref="C57" si="312">B57/B56-1</f>
        <v>0.12194606177660616</v>
      </c>
      <c r="D57" s="16">
        <f>D56+(S57/100)</f>
        <v>11.5265</v>
      </c>
      <c r="E57" s="18">
        <f t="shared" ref="E57" si="313">D57/D56-1</f>
        <v>0.1315466548863693</v>
      </c>
      <c r="F57" s="16">
        <f>F56+(U57/100)</f>
        <v>2.1851000000000003</v>
      </c>
      <c r="G57" s="18">
        <f t="shared" ref="G57" si="314">F57/F56-1</f>
        <v>0.1362383651396184</v>
      </c>
      <c r="H57" s="16">
        <f>H56+(W57/100)</f>
        <v>0.16039999999999999</v>
      </c>
      <c r="I57" s="18">
        <f t="shared" ref="I57" si="315">H57/H56-1</f>
        <v>0</v>
      </c>
      <c r="J57" s="16">
        <f>J56+(Y57/100)</f>
        <v>0.70640000000000003</v>
      </c>
      <c r="K57" s="18">
        <f t="shared" si="305"/>
        <v>0</v>
      </c>
      <c r="L57" s="16">
        <f>L56+(AA57/100)</f>
        <v>1.2101999999999999</v>
      </c>
      <c r="M57" s="18">
        <f t="shared" si="305"/>
        <v>0</v>
      </c>
      <c r="P57" s="15">
        <v>2012</v>
      </c>
      <c r="Q57" s="16">
        <v>173</v>
      </c>
      <c r="R57" s="18">
        <f t="shared" si="262"/>
        <v>0.22521246458923438</v>
      </c>
      <c r="S57" s="16">
        <v>134</v>
      </c>
      <c r="T57" s="18">
        <f t="shared" si="299"/>
        <v>0.30515243011590543</v>
      </c>
      <c r="U57" s="16">
        <v>26.2</v>
      </c>
      <c r="V57" s="18">
        <f t="shared" si="306"/>
        <v>0.23468426013195121</v>
      </c>
      <c r="W57" s="16"/>
      <c r="X57" s="18">
        <f t="shared" si="307"/>
        <v>-1</v>
      </c>
      <c r="Y57" s="16"/>
      <c r="Z57" s="18">
        <f t="shared" si="12"/>
        <v>-1</v>
      </c>
      <c r="AA57" s="16"/>
    </row>
    <row r="58" spans="1:41">
      <c r="A58" s="28" t="s">
        <v>32</v>
      </c>
      <c r="B58" s="16">
        <f>B57+(Q58/100)</f>
        <v>17.686600000000002</v>
      </c>
      <c r="C58" s="18">
        <f t="shared" ref="C58" si="316">B58/B57-1</f>
        <v>0.11120465426033199</v>
      </c>
      <c r="D58" s="16">
        <f>D57+(S58/100)</f>
        <v>12.8965</v>
      </c>
      <c r="E58" s="18">
        <f t="shared" ref="E58" si="317">D58/D57-1</f>
        <v>0.11885654795471301</v>
      </c>
      <c r="F58" s="16">
        <f>F57+(U58/100)</f>
        <v>2.4516</v>
      </c>
      <c r="G58" s="18">
        <f t="shared" ref="G58" si="318">F58/F57-1</f>
        <v>0.12196238158436667</v>
      </c>
      <c r="H58" s="16">
        <f>H57+(W58/100)</f>
        <v>0.16039999999999999</v>
      </c>
      <c r="I58" s="18">
        <f t="shared" ref="I58" si="319">H58/H57-1</f>
        <v>0</v>
      </c>
      <c r="J58" s="16">
        <f>J57+(Y58/100)</f>
        <v>0.70640000000000003</v>
      </c>
      <c r="K58" s="18">
        <f t="shared" si="305"/>
        <v>0</v>
      </c>
      <c r="L58" s="16">
        <f>L57+(AA58/100)</f>
        <v>1.2101999999999999</v>
      </c>
      <c r="M58" s="18">
        <f t="shared" si="305"/>
        <v>0</v>
      </c>
      <c r="P58" s="15">
        <v>2013</v>
      </c>
      <c r="Q58" s="16">
        <v>177</v>
      </c>
      <c r="R58" s="18">
        <f t="shared" si="262"/>
        <v>2.3121387283236983E-2</v>
      </c>
      <c r="S58" s="16">
        <v>137</v>
      </c>
      <c r="T58" s="18">
        <f t="shared" si="299"/>
        <v>2.2388059701492491E-2</v>
      </c>
      <c r="U58" s="16">
        <v>26.65</v>
      </c>
      <c r="V58" s="18">
        <f t="shared" si="306"/>
        <v>1.7175572519083859E-2</v>
      </c>
      <c r="W58" s="16"/>
      <c r="X58" s="18" t="e">
        <f t="shared" si="307"/>
        <v>#DIV/0!</v>
      </c>
      <c r="Y58" s="16"/>
      <c r="Z58" s="18" t="e">
        <f t="shared" si="12"/>
        <v>#DIV/0!</v>
      </c>
      <c r="AA58" s="16"/>
    </row>
    <row r="59" spans="1:41">
      <c r="A59" s="28" t="s">
        <v>33</v>
      </c>
      <c r="B59" s="16">
        <f>B58+(Q59/100)</f>
        <v>19.526600000000002</v>
      </c>
      <c r="C59" s="18">
        <f t="shared" ref="C59" si="320">B59/B58-1</f>
        <v>0.10403356213178339</v>
      </c>
      <c r="D59" s="16">
        <f>D58+(S59/100)</f>
        <v>14.3765</v>
      </c>
      <c r="E59" s="18">
        <f t="shared" ref="E59" si="321">D59/D58-1</f>
        <v>0.11475981855542194</v>
      </c>
      <c r="F59" s="16">
        <f>F58+(U59/100)</f>
        <v>2.7019000000000002</v>
      </c>
      <c r="G59" s="18">
        <f t="shared" ref="G59" si="322">F59/F58-1</f>
        <v>0.10209658998205251</v>
      </c>
      <c r="H59" s="16">
        <f>H58+(W59/100)</f>
        <v>0.16039999999999999</v>
      </c>
      <c r="I59" s="18">
        <f t="shared" ref="I59:I60" si="323">H59/H58-1</f>
        <v>0</v>
      </c>
      <c r="J59" s="16">
        <f>J58+(Y59/100)</f>
        <v>0.70640000000000003</v>
      </c>
      <c r="K59" s="18">
        <f t="shared" si="305"/>
        <v>0</v>
      </c>
      <c r="L59" s="16">
        <f>L58+(AA59/100)</f>
        <v>1.2101999999999999</v>
      </c>
      <c r="M59" s="18">
        <f t="shared" si="305"/>
        <v>0</v>
      </c>
      <c r="P59" s="15">
        <v>2014</v>
      </c>
      <c r="Q59" s="16">
        <v>184</v>
      </c>
      <c r="R59" s="18">
        <f t="shared" si="262"/>
        <v>3.9548022598870025E-2</v>
      </c>
      <c r="S59" s="16">
        <v>148</v>
      </c>
      <c r="T59" s="18">
        <f t="shared" si="299"/>
        <v>8.0291970802919721E-2</v>
      </c>
      <c r="U59" s="16">
        <v>25.03</v>
      </c>
      <c r="V59" s="18">
        <f t="shared" si="306"/>
        <v>-6.0787992495309529E-2</v>
      </c>
      <c r="W59" s="16"/>
      <c r="X59" s="18" t="e">
        <f t="shared" si="307"/>
        <v>#DIV/0!</v>
      </c>
      <c r="Y59" s="16"/>
      <c r="Z59" s="18" t="e">
        <f t="shared" si="12"/>
        <v>#DIV/0!</v>
      </c>
      <c r="AA59" s="16"/>
    </row>
    <row r="60" spans="1:41">
      <c r="A60" s="29" t="s">
        <v>34</v>
      </c>
      <c r="B60" s="20">
        <f>B59+(Q60/100)</f>
        <v>21.496600000000001</v>
      </c>
      <c r="C60" s="21">
        <f t="shared" ref="C60" si="324">B60/B59-1</f>
        <v>0.1008880194196633</v>
      </c>
      <c r="D60" s="20">
        <f>D59+(S60/100)</f>
        <v>15.9765</v>
      </c>
      <c r="E60" s="21">
        <f t="shared" ref="E60" si="325">D60/D59-1</f>
        <v>0.11129273467116474</v>
      </c>
      <c r="F60" s="20">
        <f>F59+(U60/100)</f>
        <v>2.9620000000000002</v>
      </c>
      <c r="G60" s="21">
        <f t="shared" ref="G60" si="326">F60/F59-1</f>
        <v>9.626559088049147E-2</v>
      </c>
      <c r="H60" s="20">
        <f>H59+(W60/100)</f>
        <v>0.16039999999999999</v>
      </c>
      <c r="I60" s="21">
        <f t="shared" si="323"/>
        <v>0</v>
      </c>
      <c r="J60" s="20">
        <f>J59+(Y60/100)</f>
        <v>0.70640000000000003</v>
      </c>
      <c r="K60" s="21">
        <f t="shared" si="305"/>
        <v>0</v>
      </c>
      <c r="L60" s="20">
        <f>L59+(AA60/100)</f>
        <v>1.2101999999999999</v>
      </c>
      <c r="M60" s="21">
        <f t="shared" si="305"/>
        <v>0</v>
      </c>
      <c r="P60" s="19">
        <v>2015</v>
      </c>
      <c r="Q60" s="20">
        <v>197</v>
      </c>
      <c r="R60" s="21">
        <f t="shared" si="262"/>
        <v>7.0652173913043459E-2</v>
      </c>
      <c r="S60" s="20">
        <v>160</v>
      </c>
      <c r="T60" s="21">
        <f t="shared" si="299"/>
        <v>8.1081081081081141E-2</v>
      </c>
      <c r="U60" s="20">
        <v>26.01</v>
      </c>
      <c r="V60" s="21">
        <f t="shared" si="306"/>
        <v>3.9153016380343519E-2</v>
      </c>
      <c r="W60" s="20"/>
      <c r="X60" s="21" t="e">
        <f t="shared" si="307"/>
        <v>#DIV/0!</v>
      </c>
      <c r="Y60" s="20"/>
      <c r="Z60" s="21" t="e">
        <f t="shared" si="12"/>
        <v>#DIV/0!</v>
      </c>
      <c r="AA60" s="20"/>
    </row>
    <row r="61" spans="1:41">
      <c r="A61" s="51" t="s">
        <v>60</v>
      </c>
      <c r="B61" s="48">
        <f>(B60/120)*1000</f>
        <v>179.13833333333335</v>
      </c>
      <c r="C61" s="49"/>
      <c r="D61" s="50">
        <f>(D60/120)*1000</f>
        <v>133.13749999999999</v>
      </c>
      <c r="E61" s="49"/>
      <c r="F61" s="50">
        <f>(F60/120)*1000</f>
        <v>24.683333333333334</v>
      </c>
      <c r="G61" s="49"/>
      <c r="H61" s="50">
        <f>(H60/120)*1000</f>
        <v>1.3366666666666664</v>
      </c>
      <c r="I61" s="49"/>
      <c r="J61" s="50">
        <f>(J60/120)*1000</f>
        <v>5.8866666666666667</v>
      </c>
      <c r="K61" s="49"/>
      <c r="L61" s="50">
        <f>(L60/120)*1000</f>
        <v>10.085000000000001</v>
      </c>
      <c r="M61" s="49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</row>
    <row r="62" spans="1:41">
      <c r="A62" s="23" t="s">
        <v>59</v>
      </c>
      <c r="B62" s="13"/>
      <c r="C62" s="47"/>
      <c r="D62" s="25"/>
      <c r="F62" s="25"/>
      <c r="H62" s="25"/>
      <c r="J62" s="47"/>
      <c r="L62" s="25"/>
      <c r="P62" s="23"/>
    </row>
    <row r="63" spans="1:41" ht="239.25" customHeight="1">
      <c r="A63" s="24" t="s">
        <v>8</v>
      </c>
      <c r="D63" s="26"/>
      <c r="E63" s="26"/>
      <c r="F63" s="26"/>
      <c r="P63" s="24"/>
    </row>
    <row r="64" spans="1:41">
      <c r="B64" s="45">
        <f>(B60/120)*1000</f>
        <v>179.13833333333335</v>
      </c>
      <c r="D64" s="45">
        <f>(D60/120)*1000</f>
        <v>133.13749999999999</v>
      </c>
      <c r="F64" s="45">
        <f>(F60/120)*1000</f>
        <v>24.683333333333334</v>
      </c>
      <c r="H64" s="45">
        <f>(H60/120)*1000</f>
        <v>1.3366666666666664</v>
      </c>
      <c r="J64" s="45">
        <f>(J60/120)*1000</f>
        <v>5.8866666666666667</v>
      </c>
      <c r="L64" s="45">
        <f>(L60/120)*1000</f>
        <v>10.085000000000001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opLeftCell="A2" workbookViewId="0">
      <selection activeCell="E18" sqref="E18"/>
    </sheetView>
  </sheetViews>
  <sheetFormatPr defaultRowHeight="15"/>
  <cols>
    <col min="3" max="3" width="12.85546875" customWidth="1"/>
    <col min="4" max="4" width="10.7109375" bestFit="1" customWidth="1"/>
    <col min="5" max="6" width="12.85546875" customWidth="1"/>
    <col min="7" max="9" width="10.7109375" bestFit="1" customWidth="1"/>
  </cols>
  <sheetData>
    <row r="1" spans="1:15">
      <c r="A1" t="s">
        <v>24</v>
      </c>
    </row>
    <row r="2" spans="1:15">
      <c r="C2" t="s">
        <v>23</v>
      </c>
    </row>
    <row r="3" spans="1:15" ht="16.5" thickBot="1">
      <c r="C3" s="4" t="s">
        <v>22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</row>
    <row r="4" spans="1:15" ht="26.25" thickBot="1">
      <c r="C4" s="5" t="s">
        <v>15</v>
      </c>
      <c r="D4" s="6">
        <v>1951333</v>
      </c>
      <c r="E4" s="6">
        <v>2501542</v>
      </c>
      <c r="F4" s="6">
        <v>2629839</v>
      </c>
      <c r="G4" s="6">
        <v>2665015</v>
      </c>
      <c r="H4" s="6">
        <v>2503509</v>
      </c>
      <c r="I4" s="6">
        <v>2601111</v>
      </c>
      <c r="J4" s="3">
        <f>I4/$I$8</f>
        <v>0.13168462043945653</v>
      </c>
      <c r="N4">
        <v>21.5</v>
      </c>
    </row>
    <row r="5" spans="1:15" ht="26.25" thickBot="1">
      <c r="C5" s="7" t="s">
        <v>16</v>
      </c>
      <c r="D5" s="8">
        <v>532721</v>
      </c>
      <c r="E5" s="8">
        <v>684905</v>
      </c>
      <c r="F5" s="8">
        <v>809499</v>
      </c>
      <c r="G5" s="8">
        <v>793211</v>
      </c>
      <c r="H5" s="8">
        <v>632851</v>
      </c>
      <c r="I5" s="8">
        <v>614961</v>
      </c>
      <c r="J5" s="3">
        <f t="shared" ref="J5:J7" si="0">I5/$I$8</f>
        <v>3.1133198802384295E-2</v>
      </c>
      <c r="M5" s="27" t="s">
        <v>29</v>
      </c>
      <c r="N5" s="27" t="s">
        <v>30</v>
      </c>
    </row>
    <row r="6" spans="1:15" ht="26.25" thickBot="1">
      <c r="C6" s="5" t="s">
        <v>17</v>
      </c>
      <c r="D6" s="6">
        <v>440392</v>
      </c>
      <c r="E6" s="6">
        <v>526024</v>
      </c>
      <c r="F6" s="6">
        <v>513281</v>
      </c>
      <c r="G6" s="6">
        <v>538290</v>
      </c>
      <c r="H6" s="6">
        <v>480085</v>
      </c>
      <c r="I6" s="6">
        <v>531927</v>
      </c>
      <c r="J6" s="3">
        <f t="shared" si="0"/>
        <v>2.692949477992242E-2</v>
      </c>
      <c r="M6">
        <v>2</v>
      </c>
      <c r="N6" s="2">
        <f>N4*15%</f>
        <v>3.2250000000000001</v>
      </c>
      <c r="O6">
        <f>M6+N6</f>
        <v>5.2249999999999996</v>
      </c>
    </row>
    <row r="7" spans="1:15" ht="15.75" thickBot="1">
      <c r="C7" s="7" t="s">
        <v>18</v>
      </c>
      <c r="D7" s="8">
        <v>9370951</v>
      </c>
      <c r="E7" s="7" t="s">
        <v>19</v>
      </c>
      <c r="F7" s="7" t="s">
        <v>20</v>
      </c>
      <c r="G7" s="8">
        <v>13797185</v>
      </c>
      <c r="H7" s="8">
        <v>14806778</v>
      </c>
      <c r="I7" s="8">
        <v>16004581</v>
      </c>
      <c r="J7" s="3">
        <f t="shared" si="0"/>
        <v>0.81025268597823674</v>
      </c>
      <c r="L7" t="s">
        <v>35</v>
      </c>
      <c r="M7">
        <v>2.4</v>
      </c>
      <c r="O7" s="3">
        <f>M7/O6</f>
        <v>0.45933014354066987</v>
      </c>
    </row>
    <row r="8" spans="1:15" ht="15.75" thickBot="1">
      <c r="C8" s="9" t="s">
        <v>21</v>
      </c>
      <c r="D8" s="10">
        <v>12295397</v>
      </c>
      <c r="E8" s="10">
        <v>15481381</v>
      </c>
      <c r="F8" s="10">
        <v>17361769</v>
      </c>
      <c r="G8" s="10">
        <v>17793701</v>
      </c>
      <c r="H8" s="10">
        <v>18423223</v>
      </c>
      <c r="I8" s="10">
        <v>19752580</v>
      </c>
    </row>
    <row r="9" spans="1:15">
      <c r="E9" s="3">
        <f>E8/D8-1</f>
        <v>0.25912005931976001</v>
      </c>
      <c r="F9" s="3">
        <f t="shared" ref="F9:I9" si="1">F8/E8-1</f>
        <v>0.12146125723538481</v>
      </c>
      <c r="G9" s="3">
        <f t="shared" si="1"/>
        <v>2.4878340450215752E-2</v>
      </c>
      <c r="H9" s="3">
        <f t="shared" si="1"/>
        <v>3.5378924260894395E-2</v>
      </c>
      <c r="I9" s="3">
        <f t="shared" si="1"/>
        <v>7.2156592795951102E-2</v>
      </c>
      <c r="M9" s="27">
        <f>M7-N9</f>
        <v>2.16</v>
      </c>
      <c r="N9" s="27">
        <f>M7*10%</f>
        <v>0.24</v>
      </c>
    </row>
    <row r="10" spans="1:15">
      <c r="C10" t="s">
        <v>25</v>
      </c>
    </row>
    <row r="11" spans="1:15" ht="16.5" thickBot="1">
      <c r="C11" s="4" t="s">
        <v>22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</row>
    <row r="12" spans="1:15" ht="26.25" thickBot="1">
      <c r="C12" s="5" t="s">
        <v>15</v>
      </c>
      <c r="D12" s="6">
        <v>2357411</v>
      </c>
      <c r="E12" s="6">
        <v>2982772</v>
      </c>
      <c r="F12" s="6">
        <v>3146069</v>
      </c>
      <c r="G12" s="6">
        <v>3231058</v>
      </c>
      <c r="H12" s="6">
        <v>3087973</v>
      </c>
      <c r="I12" s="6">
        <v>3220172</v>
      </c>
    </row>
    <row r="13" spans="1:15" ht="26.25" thickBot="1">
      <c r="C13" s="7" t="s">
        <v>16</v>
      </c>
      <c r="D13" s="8">
        <v>567556</v>
      </c>
      <c r="E13" s="8">
        <v>760735</v>
      </c>
      <c r="F13" s="8">
        <v>929136</v>
      </c>
      <c r="G13" s="8">
        <v>832649</v>
      </c>
      <c r="H13" s="8">
        <v>699035</v>
      </c>
      <c r="I13" s="8">
        <v>697083</v>
      </c>
    </row>
    <row r="14" spans="1:15" ht="26.25" thickBot="1">
      <c r="C14" s="5" t="s">
        <v>17</v>
      </c>
      <c r="D14" s="6">
        <v>619194</v>
      </c>
      <c r="E14" s="6">
        <v>799553</v>
      </c>
      <c r="F14" s="6">
        <v>879289</v>
      </c>
      <c r="G14" s="6">
        <v>839748</v>
      </c>
      <c r="H14" s="11">
        <v>830108</v>
      </c>
      <c r="I14" s="6">
        <v>949021</v>
      </c>
    </row>
    <row r="15" spans="1:15" ht="15.75" thickBot="1">
      <c r="C15" s="7" t="s">
        <v>18</v>
      </c>
      <c r="D15" s="8">
        <v>10512903</v>
      </c>
      <c r="E15" s="8">
        <v>13349349</v>
      </c>
      <c r="F15" s="8">
        <v>15427532</v>
      </c>
      <c r="G15" s="8">
        <v>15744156</v>
      </c>
      <c r="H15" s="8">
        <v>16883049</v>
      </c>
      <c r="I15" s="8">
        <v>18499970</v>
      </c>
    </row>
    <row r="16" spans="1:15" ht="15.75" thickBot="1">
      <c r="C16" s="9" t="s">
        <v>21</v>
      </c>
      <c r="D16" s="10">
        <v>14057064</v>
      </c>
      <c r="E16" s="10">
        <v>17892409</v>
      </c>
      <c r="F16" s="10">
        <v>20382026</v>
      </c>
      <c r="G16" s="10">
        <v>20647611</v>
      </c>
      <c r="H16" s="10">
        <v>21500165</v>
      </c>
      <c r="I16" s="10">
        <v>23366246</v>
      </c>
    </row>
    <row r="18" spans="3:9">
      <c r="C18" t="s">
        <v>26</v>
      </c>
    </row>
    <row r="19" spans="3:9" ht="16.5" thickBot="1">
      <c r="C19" s="4" t="s">
        <v>22</v>
      </c>
      <c r="D19" s="4" t="s">
        <v>9</v>
      </c>
      <c r="E19" s="4" t="s">
        <v>10</v>
      </c>
      <c r="F19" s="4" t="s">
        <v>11</v>
      </c>
      <c r="G19" s="4" t="s">
        <v>12</v>
      </c>
      <c r="H19" s="4" t="s">
        <v>13</v>
      </c>
      <c r="I19" s="4" t="s">
        <v>14</v>
      </c>
    </row>
    <row r="20" spans="3:9" ht="26.25" thickBot="1">
      <c r="C20" s="5" t="s">
        <v>15</v>
      </c>
      <c r="D20" s="6">
        <v>446145</v>
      </c>
      <c r="E20" s="6">
        <v>444326</v>
      </c>
      <c r="F20" s="6">
        <v>508783</v>
      </c>
      <c r="G20" s="6">
        <v>559414</v>
      </c>
      <c r="H20" s="6">
        <v>596142</v>
      </c>
      <c r="I20" s="6">
        <v>622470</v>
      </c>
    </row>
    <row r="21" spans="3:9" ht="26.25" thickBot="1">
      <c r="C21" s="7" t="s">
        <v>16</v>
      </c>
      <c r="D21" s="8">
        <v>45009</v>
      </c>
      <c r="E21" s="8">
        <v>74043</v>
      </c>
      <c r="F21" s="8">
        <v>92258</v>
      </c>
      <c r="G21" s="8">
        <v>80027</v>
      </c>
      <c r="H21" s="8">
        <v>77050</v>
      </c>
      <c r="I21" s="8">
        <v>85782</v>
      </c>
    </row>
    <row r="22" spans="3:9" ht="26.25" thickBot="1">
      <c r="C22" s="5" t="s">
        <v>17</v>
      </c>
      <c r="D22" s="6">
        <v>173214</v>
      </c>
      <c r="E22" s="6">
        <v>269968</v>
      </c>
      <c r="F22" s="6">
        <v>361753</v>
      </c>
      <c r="G22" s="6">
        <v>303088</v>
      </c>
      <c r="H22" s="6">
        <v>353392</v>
      </c>
      <c r="I22" s="6">
        <v>407957</v>
      </c>
    </row>
    <row r="23" spans="3:9" ht="15.75" thickBot="1">
      <c r="C23" s="7" t="s">
        <v>18</v>
      </c>
      <c r="D23" s="8">
        <v>1140058</v>
      </c>
      <c r="E23" s="8">
        <v>1531619</v>
      </c>
      <c r="F23" s="8">
        <v>1975111</v>
      </c>
      <c r="G23" s="8">
        <v>1956378</v>
      </c>
      <c r="H23" s="8">
        <v>2084000</v>
      </c>
      <c r="I23" s="8">
        <v>2457597</v>
      </c>
    </row>
    <row r="24" spans="3:9" ht="15.75" thickBot="1">
      <c r="C24" s="9" t="s">
        <v>21</v>
      </c>
      <c r="D24" s="10">
        <v>1804426</v>
      </c>
      <c r="E24" s="10">
        <v>2319956</v>
      </c>
      <c r="F24" s="10">
        <v>2937905</v>
      </c>
      <c r="G24" s="10">
        <v>2898907</v>
      </c>
      <c r="H24" s="10">
        <v>3110584</v>
      </c>
      <c r="I24" s="10">
        <v>3573806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1"/>
  <sheetViews>
    <sheetView workbookViewId="0">
      <pane ySplit="2" topLeftCell="A3" activePane="bottomLeft" state="frozen"/>
      <selection pane="bottomLeft" activeCell="B38" sqref="B38:O38"/>
    </sheetView>
  </sheetViews>
  <sheetFormatPr defaultRowHeight="15"/>
  <cols>
    <col min="1" max="1" width="5.7109375" style="12" customWidth="1"/>
    <col min="2" max="2" width="33.5703125" style="12" bestFit="1" customWidth="1"/>
    <col min="3" max="3" width="12.5703125" style="12" bestFit="1" customWidth="1"/>
    <col min="4" max="4" width="5.140625" style="12" customWidth="1"/>
    <col min="5" max="5" width="14.85546875" style="12" bestFit="1" customWidth="1"/>
    <col min="6" max="6" width="5.140625" style="12" customWidth="1"/>
    <col min="7" max="7" width="19.5703125" style="12" bestFit="1" customWidth="1"/>
    <col min="8" max="8" width="5.140625" style="12" customWidth="1"/>
    <col min="9" max="9" width="8.42578125" style="12" bestFit="1" customWidth="1"/>
    <col min="10" max="10" width="5.140625" style="12" customWidth="1"/>
    <col min="11" max="11" width="14.7109375" style="12" bestFit="1" customWidth="1"/>
    <col min="12" max="12" width="5.140625" style="12" customWidth="1"/>
    <col min="13" max="13" width="9" style="12" bestFit="1" customWidth="1"/>
    <col min="14" max="14" width="5.140625" style="12" customWidth="1"/>
    <col min="15" max="16384" width="9.140625" style="12"/>
  </cols>
  <sheetData>
    <row r="1" spans="2:15">
      <c r="B1" s="30" t="s">
        <v>37</v>
      </c>
      <c r="C1" s="16"/>
      <c r="D1" s="18"/>
      <c r="E1" s="16"/>
      <c r="F1" s="18"/>
      <c r="G1" s="16"/>
      <c r="H1" s="18"/>
      <c r="I1" s="16"/>
      <c r="J1" s="18"/>
      <c r="K1" s="16"/>
      <c r="L1" s="18"/>
      <c r="M1" s="16"/>
      <c r="N1" s="18"/>
    </row>
    <row r="2" spans="2:15">
      <c r="B2" s="31" t="s">
        <v>36</v>
      </c>
      <c r="C2" s="32" t="str">
        <f>'Auto Ind Data'!B1</f>
        <v>All Vehicles</v>
      </c>
      <c r="D2" s="33" t="str">
        <f>'Auto Ind Data'!C1</f>
        <v>yoy</v>
      </c>
      <c r="E2" s="32" t="str">
        <f>'Auto Ind Data'!D1</f>
        <v>Two Wheelers*</v>
      </c>
      <c r="F2" s="33" t="str">
        <f>'Auto Ind Data'!E1</f>
        <v>yoy</v>
      </c>
      <c r="G2" s="32" t="str">
        <f>'Auto Ind Data'!F1</f>
        <v>Cars, Jeeps and Taxis</v>
      </c>
      <c r="H2" s="33" t="str">
        <f>'Auto Ind Data'!G1</f>
        <v>yoy</v>
      </c>
      <c r="I2" s="32" t="str">
        <f>'Auto Ind Data'!H1</f>
        <v>Buses @</v>
      </c>
      <c r="J2" s="33" t="str">
        <f>'Auto Ind Data'!I1</f>
        <v>yoy</v>
      </c>
      <c r="K2" s="32" t="str">
        <f>'Auto Ind Data'!J1</f>
        <v>Goods Vehicles</v>
      </c>
      <c r="L2" s="33" t="str">
        <f>'Auto Ind Data'!K1</f>
        <v>yoy</v>
      </c>
      <c r="M2" s="32" t="str">
        <f>'Auto Ind Data'!L1</f>
        <v>Others**</v>
      </c>
      <c r="N2" s="33">
        <f>'Auto Ind Data'!N1</f>
        <v>0</v>
      </c>
    </row>
    <row r="3" spans="2:15">
      <c r="B3" s="15">
        <f>'Auto Ind Data'!A45</f>
        <v>2000</v>
      </c>
      <c r="C3" s="16">
        <f>'Auto Ind Data'!B45</f>
        <v>4.8856999999999999</v>
      </c>
      <c r="D3" s="18">
        <f>'Auto Ind Data'!C45</f>
        <v>8.8735376044568381E-2</v>
      </c>
      <c r="E3" s="16">
        <f>'Auto Ind Data'!D45</f>
        <v>3.4117999999999999</v>
      </c>
      <c r="F3" s="18">
        <f>'Auto Ind Data'!E45</f>
        <v>8.9057711950970342E-2</v>
      </c>
      <c r="G3" s="16">
        <f>'Auto Ind Data'!F45</f>
        <v>0.61429999999999996</v>
      </c>
      <c r="H3" s="18">
        <f>'Auto Ind Data'!G45</f>
        <v>0.10565154787616993</v>
      </c>
      <c r="I3" s="16">
        <f>'Auto Ind Data'!H45</f>
        <v>5.62E-2</v>
      </c>
      <c r="J3" s="18">
        <f>'Auto Ind Data'!I45</f>
        <v>4.0740740740740744E-2</v>
      </c>
      <c r="K3" s="16">
        <f>'Auto Ind Data'!J45</f>
        <v>0.27150000000000002</v>
      </c>
      <c r="L3" s="18">
        <f>'Auto Ind Data'!K45</f>
        <v>6.3038371182458919E-2</v>
      </c>
      <c r="M3" s="16">
        <f>'Auto Ind Data'!L45</f>
        <v>0.53190000000000004</v>
      </c>
      <c r="N3" s="18">
        <f>'Auto Ind Data'!N45</f>
        <v>0</v>
      </c>
    </row>
    <row r="4" spans="2:15">
      <c r="B4" s="15">
        <f>'Auto Ind Data'!A46</f>
        <v>2001</v>
      </c>
      <c r="C4" s="16">
        <f>'Auto Ind Data'!B46</f>
        <v>5.4991000000000003</v>
      </c>
      <c r="D4" s="18">
        <f>'Auto Ind Data'!C46</f>
        <v>0.12555007470782087</v>
      </c>
      <c r="E4" s="16">
        <f>'Auto Ind Data'!D46</f>
        <v>3.8555999999999999</v>
      </c>
      <c r="F4" s="18">
        <f>'Auto Ind Data'!E46</f>
        <v>0.13007796471070998</v>
      </c>
      <c r="G4" s="16">
        <f>'Auto Ind Data'!F46</f>
        <v>0.70579999999999998</v>
      </c>
      <c r="H4" s="18">
        <f>'Auto Ind Data'!G46</f>
        <v>0.14895002441803684</v>
      </c>
      <c r="I4" s="16">
        <f>'Auto Ind Data'!H46</f>
        <v>6.3399999999999998E-2</v>
      </c>
      <c r="J4" s="18">
        <f>'Auto Ind Data'!I46</f>
        <v>0.12811387900355875</v>
      </c>
      <c r="K4" s="16">
        <f>'Auto Ind Data'!J46</f>
        <v>0.29480000000000001</v>
      </c>
      <c r="L4" s="18">
        <f>'Auto Ind Data'!K46</f>
        <v>8.5819521178637226E-2</v>
      </c>
      <c r="M4" s="16">
        <f>'Auto Ind Data'!L46</f>
        <v>0.57950000000000002</v>
      </c>
      <c r="N4" s="18">
        <f>'Auto Ind Data'!N46</f>
        <v>0</v>
      </c>
      <c r="O4" s="13"/>
    </row>
    <row r="5" spans="2:15">
      <c r="B5" s="15">
        <f>'Auto Ind Data'!A47</f>
        <v>2002</v>
      </c>
      <c r="C5" s="16">
        <f>'Auto Ind Data'!B47</f>
        <v>5.8924000000000003</v>
      </c>
      <c r="D5" s="18">
        <f>'Auto Ind Data'!C47</f>
        <v>7.1520794311796365E-2</v>
      </c>
      <c r="E5" s="16">
        <f>'Auto Ind Data'!D47</f>
        <v>4.1581000000000001</v>
      </c>
      <c r="F5" s="18">
        <f>'Auto Ind Data'!E47</f>
        <v>7.8457308849465779E-2</v>
      </c>
      <c r="G5" s="16">
        <f>'Auto Ind Data'!F47</f>
        <v>0.76129999999999998</v>
      </c>
      <c r="H5" s="18">
        <f>'Auto Ind Data'!G47</f>
        <v>7.863417398696515E-2</v>
      </c>
      <c r="I5" s="16">
        <f>'Auto Ind Data'!H47</f>
        <v>6.3500000000000001E-2</v>
      </c>
      <c r="J5" s="18">
        <f>'Auto Ind Data'!I47</f>
        <v>1.577287066246047E-3</v>
      </c>
      <c r="K5" s="16">
        <f>'Auto Ind Data'!J47</f>
        <v>0.2974</v>
      </c>
      <c r="L5" s="18">
        <f>'Auto Ind Data'!K47</f>
        <v>8.8195386702849543E-3</v>
      </c>
      <c r="M5" s="16">
        <f>'Auto Ind Data'!L47</f>
        <v>0.61209999999999998</v>
      </c>
      <c r="N5" s="18">
        <f>'Auto Ind Data'!N47</f>
        <v>0</v>
      </c>
      <c r="O5" s="13"/>
    </row>
    <row r="6" spans="2:15">
      <c r="B6" s="15">
        <f>'Auto Ind Data'!A48</f>
        <v>2003</v>
      </c>
      <c r="C6" s="16">
        <f>'Auto Ind Data'!B48</f>
        <v>6.7007000000000003</v>
      </c>
      <c r="D6" s="18">
        <f>'Auto Ind Data'!C48</f>
        <v>0.13717670219265488</v>
      </c>
      <c r="E6" s="16">
        <f>'Auto Ind Data'!D48</f>
        <v>4.7519</v>
      </c>
      <c r="F6" s="18">
        <f>'Auto Ind Data'!E48</f>
        <v>0.14280560833072786</v>
      </c>
      <c r="G6" s="16">
        <f>'Auto Ind Data'!F48</f>
        <v>0.8599</v>
      </c>
      <c r="H6" s="18">
        <f>'Auto Ind Data'!G48</f>
        <v>0.12951530277157497</v>
      </c>
      <c r="I6" s="16">
        <f>'Auto Ind Data'!H48</f>
        <v>7.2099999999999997E-2</v>
      </c>
      <c r="J6" s="18">
        <f>'Auto Ind Data'!I48</f>
        <v>0.13543307086614176</v>
      </c>
      <c r="K6" s="16">
        <f>'Auto Ind Data'!J48</f>
        <v>0.34920000000000001</v>
      </c>
      <c r="L6" s="18">
        <f>'Auto Ind Data'!K48</f>
        <v>0.17417619367854753</v>
      </c>
      <c r="M6" s="16">
        <f>'Auto Ind Data'!L48</f>
        <v>0.66759999999999997</v>
      </c>
      <c r="N6" s="18">
        <f>'Auto Ind Data'!N48</f>
        <v>0</v>
      </c>
      <c r="O6" s="13"/>
    </row>
    <row r="7" spans="2:15">
      <c r="B7" s="15">
        <f>'Auto Ind Data'!A49</f>
        <v>2004</v>
      </c>
      <c r="C7" s="16">
        <f>'Auto Ind Data'!B49</f>
        <v>7.2717999999999998</v>
      </c>
      <c r="D7" s="18">
        <f>'Auto Ind Data'!C49</f>
        <v>8.5229901353589765E-2</v>
      </c>
      <c r="E7" s="16">
        <f>'Auto Ind Data'!D49</f>
        <v>5.1921999999999997</v>
      </c>
      <c r="F7" s="18">
        <f>'Auto Ind Data'!E49</f>
        <v>9.265767377259615E-2</v>
      </c>
      <c r="G7" s="16">
        <f>'Auto Ind Data'!F49</f>
        <v>0.94510000000000005</v>
      </c>
      <c r="H7" s="18">
        <f>'Auto Ind Data'!G49</f>
        <v>9.9081288521921218E-2</v>
      </c>
      <c r="I7" s="16">
        <f>'Auto Ind Data'!H49</f>
        <v>7.6799999999999993E-2</v>
      </c>
      <c r="J7" s="18">
        <f>'Auto Ind Data'!I49</f>
        <v>6.5187239944521469E-2</v>
      </c>
      <c r="K7" s="16">
        <f>'Auto Ind Data'!J49</f>
        <v>0.37490000000000001</v>
      </c>
      <c r="L7" s="18">
        <f>'Auto Ind Data'!K49</f>
        <v>7.3596792668957578E-2</v>
      </c>
      <c r="M7" s="16">
        <f>'Auto Ind Data'!L49</f>
        <v>0.68279999999999996</v>
      </c>
      <c r="N7" s="18">
        <f>'Auto Ind Data'!N49</f>
        <v>0</v>
      </c>
      <c r="O7" s="13"/>
    </row>
    <row r="8" spans="2:15">
      <c r="B8" s="15">
        <f>'Auto Ind Data'!A50</f>
        <v>2005</v>
      </c>
      <c r="C8" s="16">
        <f>'Auto Ind Data'!B50</f>
        <v>8.1499000000000006</v>
      </c>
      <c r="D8" s="18">
        <f>'Auto Ind Data'!C50</f>
        <v>0.12075414615363478</v>
      </c>
      <c r="E8" s="16">
        <f>'Auto Ind Data'!D50</f>
        <v>5.8799000000000001</v>
      </c>
      <c r="F8" s="18">
        <f>'Auto Ind Data'!E50</f>
        <v>0.13244867300951446</v>
      </c>
      <c r="G8" s="16">
        <f>'Auto Ind Data'!F50</f>
        <v>1.032</v>
      </c>
      <c r="H8" s="18">
        <f>'Auto Ind Data'!G50</f>
        <v>9.1947942016717743E-2</v>
      </c>
      <c r="I8" s="16">
        <f>'Auto Ind Data'!H50</f>
        <v>8.9200000000000002E-2</v>
      </c>
      <c r="J8" s="18">
        <f>'Auto Ind Data'!I50</f>
        <v>0.16145833333333348</v>
      </c>
      <c r="K8" s="16">
        <f>'Auto Ind Data'!J50</f>
        <v>0.40310000000000001</v>
      </c>
      <c r="L8" s="18">
        <f>'Auto Ind Data'!K50</f>
        <v>7.5220058682315294E-2</v>
      </c>
      <c r="M8" s="16">
        <f>'Auto Ind Data'!L50</f>
        <v>0.74570000000000003</v>
      </c>
      <c r="N8" s="18">
        <f>'Auto Ind Data'!N50</f>
        <v>0</v>
      </c>
      <c r="O8" s="13"/>
    </row>
    <row r="9" spans="2:15">
      <c r="B9" s="15">
        <f>'Auto Ind Data'!A51</f>
        <v>2006</v>
      </c>
      <c r="C9" s="16">
        <f>'Auto Ind Data'!B51</f>
        <v>8.9618000000000002</v>
      </c>
      <c r="D9" s="18">
        <f>'Auto Ind Data'!C51</f>
        <v>9.9620854243610335E-2</v>
      </c>
      <c r="E9" s="16">
        <f>'Auto Ind Data'!D51</f>
        <v>6.4743000000000004</v>
      </c>
      <c r="F9" s="18">
        <f>'Auto Ind Data'!E51</f>
        <v>0.10109015459446602</v>
      </c>
      <c r="G9" s="16">
        <f>'Auto Ind Data'!F51</f>
        <v>1.1526000000000001</v>
      </c>
      <c r="H9" s="18">
        <f>'Auto Ind Data'!G51</f>
        <v>0.11686046511627901</v>
      </c>
      <c r="I9" s="16">
        <f>'Auto Ind Data'!H51</f>
        <v>9.9199999999999997E-2</v>
      </c>
      <c r="J9" s="18">
        <f>'Auto Ind Data'!I51</f>
        <v>0.11210762331838553</v>
      </c>
      <c r="K9" s="16">
        <f>'Auto Ind Data'!J51</f>
        <v>0.44359999999999999</v>
      </c>
      <c r="L9" s="18">
        <f>'Auto Ind Data'!K51</f>
        <v>0.10047134706028271</v>
      </c>
      <c r="M9" s="16">
        <f>'Auto Ind Data'!L51</f>
        <v>0.79210000000000003</v>
      </c>
      <c r="N9" s="18">
        <f>'Auto Ind Data'!N51</f>
        <v>0</v>
      </c>
      <c r="O9" s="13"/>
    </row>
    <row r="10" spans="2:15">
      <c r="B10" s="15">
        <f>'Auto Ind Data'!A52</f>
        <v>2007</v>
      </c>
      <c r="C10" s="16">
        <f>'Auto Ind Data'!B52</f>
        <v>9.6707000000000001</v>
      </c>
      <c r="D10" s="18">
        <f>'Auto Ind Data'!C52</f>
        <v>7.910241246178229E-2</v>
      </c>
      <c r="E10" s="16">
        <f>'Auto Ind Data'!D52</f>
        <v>6.9128999999999996</v>
      </c>
      <c r="F10" s="18">
        <f>'Auto Ind Data'!E52</f>
        <v>6.7744775496964893E-2</v>
      </c>
      <c r="G10" s="16">
        <f>'Auto Ind Data'!F52</f>
        <v>1.2648999999999999</v>
      </c>
      <c r="H10" s="18">
        <f>'Auto Ind Data'!G52</f>
        <v>9.7431893111226575E-2</v>
      </c>
      <c r="I10" s="16">
        <f>'Auto Ind Data'!H52</f>
        <v>0.13500000000000001</v>
      </c>
      <c r="J10" s="18">
        <f>'Auto Ind Data'!I52</f>
        <v>0.36088709677419373</v>
      </c>
      <c r="K10" s="16">
        <f>'Auto Ind Data'!J52</f>
        <v>0.51190000000000002</v>
      </c>
      <c r="L10" s="18">
        <f>'Auto Ind Data'!K52</f>
        <v>0.1539675383228134</v>
      </c>
      <c r="M10" s="16">
        <f>'Auto Ind Data'!L52</f>
        <v>0.84599999999999997</v>
      </c>
      <c r="N10" s="18">
        <f>'Auto Ind Data'!N52</f>
        <v>0</v>
      </c>
      <c r="O10" s="13"/>
    </row>
    <row r="11" spans="2:15">
      <c r="B11" s="15">
        <f>'Auto Ind Data'!A53</f>
        <v>2008</v>
      </c>
      <c r="C11" s="16">
        <f>'Auto Ind Data'!B53</f>
        <v>10.535299999999999</v>
      </c>
      <c r="D11" s="18">
        <f>'Auto Ind Data'!C53</f>
        <v>8.9404076230262586E-2</v>
      </c>
      <c r="E11" s="16">
        <f>'Auto Ind Data'!D53</f>
        <v>7.5335999999999999</v>
      </c>
      <c r="F11" s="18">
        <f>'Auto Ind Data'!E53</f>
        <v>8.978865599097352E-2</v>
      </c>
      <c r="G11" s="16">
        <f>'Auto Ind Data'!F53</f>
        <v>1.395</v>
      </c>
      <c r="H11" s="18">
        <f>'Auto Ind Data'!G53</f>
        <v>0.10285398055182227</v>
      </c>
      <c r="I11" s="16">
        <f>'Auto Ind Data'!H53</f>
        <v>0.14269999999999999</v>
      </c>
      <c r="J11" s="18">
        <f>'Auto Ind Data'!I53</f>
        <v>5.7037037037036997E-2</v>
      </c>
      <c r="K11" s="16">
        <f>'Auto Ind Data'!J53</f>
        <v>0.56010000000000004</v>
      </c>
      <c r="L11" s="18">
        <f>'Auto Ind Data'!K53</f>
        <v>9.4159015432701665E-2</v>
      </c>
      <c r="M11" s="16">
        <f>'Auto Ind Data'!L53</f>
        <v>0.90390000000000004</v>
      </c>
      <c r="N11" s="18">
        <f>'Auto Ind Data'!N53</f>
        <v>0</v>
      </c>
      <c r="O11" s="13"/>
    </row>
    <row r="12" spans="2:15">
      <c r="B12" s="15">
        <f>'Auto Ind Data'!A54</f>
        <v>2009</v>
      </c>
      <c r="C12" s="16">
        <f>'Auto Ind Data'!B54</f>
        <v>11.495100000000001</v>
      </c>
      <c r="D12" s="18">
        <f>'Auto Ind Data'!C54</f>
        <v>9.110324338177378E-2</v>
      </c>
      <c r="E12" s="16">
        <f>'Auto Ind Data'!D54</f>
        <v>8.2401999999999997</v>
      </c>
      <c r="F12" s="18">
        <f>'Auto Ind Data'!E54</f>
        <v>9.3793140065838276E-2</v>
      </c>
      <c r="G12" s="16">
        <f>'Auto Ind Data'!F54</f>
        <v>1.5313000000000001</v>
      </c>
      <c r="H12" s="18">
        <f>'Auto Ind Data'!G54</f>
        <v>9.770609318996426E-2</v>
      </c>
      <c r="I12" s="16">
        <f>'Auto Ind Data'!H54</f>
        <v>0.14860000000000001</v>
      </c>
      <c r="J12" s="18">
        <f>'Auto Ind Data'!I54</f>
        <v>4.1345480028030845E-2</v>
      </c>
      <c r="K12" s="16">
        <f>'Auto Ind Data'!J54</f>
        <v>0.60409999999999997</v>
      </c>
      <c r="L12" s="18">
        <f>'Auto Ind Data'!K54</f>
        <v>7.8557400464202676E-2</v>
      </c>
      <c r="M12" s="16">
        <f>'Auto Ind Data'!L54</f>
        <v>0.97099999999999997</v>
      </c>
      <c r="N12" s="18">
        <f>'Auto Ind Data'!N54</f>
        <v>0</v>
      </c>
      <c r="O12" s="13"/>
    </row>
    <row r="13" spans="2:15">
      <c r="B13" s="15">
        <f>'Auto Ind Data'!A55</f>
        <v>2010</v>
      </c>
      <c r="C13" s="16">
        <f>'Auto Ind Data'!B55</f>
        <v>12.7746</v>
      </c>
      <c r="D13" s="18">
        <f>'Auto Ind Data'!C55</f>
        <v>0.11130829657854213</v>
      </c>
      <c r="E13" s="16">
        <f>'Auto Ind Data'!D55</f>
        <v>9.1598000000000006</v>
      </c>
      <c r="F13" s="18">
        <f>'Auto Ind Data'!E55</f>
        <v>0.11159923302832464</v>
      </c>
      <c r="G13" s="16">
        <f>'Auto Ind Data'!F55</f>
        <v>1.7109000000000001</v>
      </c>
      <c r="H13" s="18">
        <f>'Auto Ind Data'!G55</f>
        <v>0.11728596617253317</v>
      </c>
      <c r="I13" s="16">
        <f>'Auto Ind Data'!H55</f>
        <v>0.1527</v>
      </c>
      <c r="J13" s="18">
        <f>'Auto Ind Data'!I55</f>
        <v>2.7590847913862682E-2</v>
      </c>
      <c r="K13" s="16">
        <f>'Auto Ind Data'!J55</f>
        <v>0.64319999999999999</v>
      </c>
      <c r="L13" s="18">
        <f>'Auto Ind Data'!K55</f>
        <v>6.4724383380235118E-2</v>
      </c>
      <c r="M13" s="16">
        <f>'Auto Ind Data'!L55</f>
        <v>1.1080000000000001</v>
      </c>
      <c r="N13" s="18">
        <f>'Auto Ind Data'!N55</f>
        <v>0</v>
      </c>
      <c r="O13" s="13"/>
    </row>
    <row r="14" spans="2:15">
      <c r="B14" s="15">
        <f>'Auto Ind Data'!A56</f>
        <v>2011</v>
      </c>
      <c r="C14" s="16">
        <f>'Auto Ind Data'!B56</f>
        <v>14.1866</v>
      </c>
      <c r="D14" s="18">
        <f>'Auto Ind Data'!C56</f>
        <v>0.11053183661327948</v>
      </c>
      <c r="E14" s="16">
        <f>'Auto Ind Data'!D56</f>
        <v>10.186500000000001</v>
      </c>
      <c r="F14" s="18">
        <f>'Auto Ind Data'!E56</f>
        <v>0.11208760016594255</v>
      </c>
      <c r="G14" s="16">
        <f>'Auto Ind Data'!F56</f>
        <v>1.9231</v>
      </c>
      <c r="H14" s="18">
        <f>'Auto Ind Data'!G56</f>
        <v>0.12402828920451214</v>
      </c>
      <c r="I14" s="16">
        <f>'Auto Ind Data'!H56</f>
        <v>0.16039999999999999</v>
      </c>
      <c r="J14" s="18">
        <f>'Auto Ind Data'!I56</f>
        <v>5.0425671250818427E-2</v>
      </c>
      <c r="K14" s="16">
        <f>'Auto Ind Data'!J56</f>
        <v>0.70640000000000003</v>
      </c>
      <c r="L14" s="18">
        <f>'Auto Ind Data'!K56</f>
        <v>9.8258706467661661E-2</v>
      </c>
      <c r="M14" s="16">
        <f>'Auto Ind Data'!L56</f>
        <v>1.2101999999999999</v>
      </c>
      <c r="N14" s="18">
        <f>'Auto Ind Data'!N56</f>
        <v>0</v>
      </c>
      <c r="O14" s="13"/>
    </row>
    <row r="15" spans="2:15">
      <c r="B15" s="28" t="str">
        <f>'Auto Ind Data'!A57</f>
        <v>2012E</v>
      </c>
      <c r="C15" s="16">
        <f>'Auto Ind Data'!B57</f>
        <v>15.916600000000001</v>
      </c>
      <c r="D15" s="18">
        <f>'Auto Ind Data'!C57</f>
        <v>0.12194606177660616</v>
      </c>
      <c r="E15" s="16">
        <f>'Auto Ind Data'!D57</f>
        <v>11.5265</v>
      </c>
      <c r="F15" s="18">
        <f>'Auto Ind Data'!E57</f>
        <v>0.1315466548863693</v>
      </c>
      <c r="G15" s="16">
        <f>'Auto Ind Data'!F57</f>
        <v>2.1851000000000003</v>
      </c>
      <c r="H15" s="18">
        <f>'Auto Ind Data'!G57</f>
        <v>0.1362383651396184</v>
      </c>
      <c r="I15" s="16">
        <f>'Auto Ind Data'!H57</f>
        <v>0.16039999999999999</v>
      </c>
      <c r="J15" s="18">
        <f>'Auto Ind Data'!I57</f>
        <v>0</v>
      </c>
      <c r="K15" s="16">
        <f>'Auto Ind Data'!J57</f>
        <v>0.70640000000000003</v>
      </c>
      <c r="L15" s="18">
        <f>'Auto Ind Data'!K57</f>
        <v>0</v>
      </c>
      <c r="M15" s="16">
        <f>'Auto Ind Data'!L57</f>
        <v>1.2101999999999999</v>
      </c>
      <c r="N15" s="18">
        <f>'Auto Ind Data'!N57</f>
        <v>0</v>
      </c>
      <c r="O15" s="13"/>
    </row>
    <row r="16" spans="2:15">
      <c r="B16" s="28" t="str">
        <f>'Auto Ind Data'!A58</f>
        <v>2013E</v>
      </c>
      <c r="C16" s="16">
        <f>'Auto Ind Data'!B58</f>
        <v>17.686600000000002</v>
      </c>
      <c r="D16" s="18">
        <f>'Auto Ind Data'!C58</f>
        <v>0.11120465426033199</v>
      </c>
      <c r="E16" s="16">
        <f>'Auto Ind Data'!D58</f>
        <v>12.8965</v>
      </c>
      <c r="F16" s="18">
        <f>'Auto Ind Data'!E58</f>
        <v>0.11885654795471301</v>
      </c>
      <c r="G16" s="16">
        <f>'Auto Ind Data'!F58</f>
        <v>2.4516</v>
      </c>
      <c r="H16" s="18">
        <f>'Auto Ind Data'!G58</f>
        <v>0.12196238158436667</v>
      </c>
      <c r="I16" s="16">
        <f>'Auto Ind Data'!H58</f>
        <v>0.16039999999999999</v>
      </c>
      <c r="J16" s="18">
        <f>'Auto Ind Data'!I58</f>
        <v>0</v>
      </c>
      <c r="K16" s="16">
        <f>'Auto Ind Data'!J58</f>
        <v>0.70640000000000003</v>
      </c>
      <c r="L16" s="18">
        <f>'Auto Ind Data'!K58</f>
        <v>0</v>
      </c>
      <c r="M16" s="16">
        <f>'Auto Ind Data'!L58</f>
        <v>1.2101999999999999</v>
      </c>
      <c r="N16" s="18">
        <f>'Auto Ind Data'!N58</f>
        <v>0</v>
      </c>
      <c r="O16" s="13"/>
    </row>
    <row r="17" spans="1:18">
      <c r="B17" s="28" t="str">
        <f>'Auto Ind Data'!A59</f>
        <v>2014E</v>
      </c>
      <c r="C17" s="16">
        <f>'Auto Ind Data'!B59</f>
        <v>19.526600000000002</v>
      </c>
      <c r="D17" s="18">
        <f>'Auto Ind Data'!C59</f>
        <v>0.10403356213178339</v>
      </c>
      <c r="E17" s="16">
        <f>'Auto Ind Data'!D59</f>
        <v>14.3765</v>
      </c>
      <c r="F17" s="18">
        <f>'Auto Ind Data'!E59</f>
        <v>0.11475981855542194</v>
      </c>
      <c r="G17" s="16">
        <f>'Auto Ind Data'!F59</f>
        <v>2.7019000000000002</v>
      </c>
      <c r="H17" s="18">
        <f>'Auto Ind Data'!G59</f>
        <v>0.10209658998205251</v>
      </c>
      <c r="I17" s="16">
        <f>'Auto Ind Data'!H59</f>
        <v>0.16039999999999999</v>
      </c>
      <c r="J17" s="18">
        <f>'Auto Ind Data'!I59</f>
        <v>0</v>
      </c>
      <c r="K17" s="16">
        <f>'Auto Ind Data'!J59</f>
        <v>0.70640000000000003</v>
      </c>
      <c r="L17" s="18">
        <f>'Auto Ind Data'!K59</f>
        <v>0</v>
      </c>
      <c r="M17" s="16">
        <f>'Auto Ind Data'!L59</f>
        <v>1.2101999999999999</v>
      </c>
      <c r="N17" s="18">
        <f>'Auto Ind Data'!N59</f>
        <v>0</v>
      </c>
      <c r="O17" s="13"/>
    </row>
    <row r="18" spans="1:18">
      <c r="B18" s="29" t="str">
        <f>'Auto Ind Data'!A60</f>
        <v>2015E</v>
      </c>
      <c r="C18" s="20">
        <f>'Auto Ind Data'!B60</f>
        <v>21.496600000000001</v>
      </c>
      <c r="D18" s="21">
        <f>'Auto Ind Data'!C60</f>
        <v>0.1008880194196633</v>
      </c>
      <c r="E18" s="20">
        <f>'Auto Ind Data'!D60</f>
        <v>15.9765</v>
      </c>
      <c r="F18" s="21">
        <f>'Auto Ind Data'!E60</f>
        <v>0.11129273467116474</v>
      </c>
      <c r="G18" s="20">
        <f>'Auto Ind Data'!F60</f>
        <v>2.9620000000000002</v>
      </c>
      <c r="H18" s="21">
        <f>'Auto Ind Data'!G60</f>
        <v>9.626559088049147E-2</v>
      </c>
      <c r="I18" s="20">
        <f>'Auto Ind Data'!H60</f>
        <v>0.16039999999999999</v>
      </c>
      <c r="J18" s="21">
        <f>'Auto Ind Data'!I60</f>
        <v>0</v>
      </c>
      <c r="K18" s="20">
        <f>'Auto Ind Data'!J60</f>
        <v>0.70640000000000003</v>
      </c>
      <c r="L18" s="21">
        <f>'Auto Ind Data'!K60</f>
        <v>0</v>
      </c>
      <c r="M18" s="20">
        <f>'Auto Ind Data'!L60</f>
        <v>1.2101999999999999</v>
      </c>
      <c r="N18" s="21">
        <f>'Auto Ind Data'!N60</f>
        <v>0</v>
      </c>
      <c r="O18" s="13"/>
    </row>
    <row r="19" spans="1:18">
      <c r="B19" s="15"/>
      <c r="C19" s="16"/>
      <c r="D19" s="34"/>
      <c r="E19" s="16"/>
      <c r="F19" s="34"/>
      <c r="G19" s="16"/>
      <c r="H19" s="34"/>
      <c r="I19" s="16"/>
      <c r="J19" s="34"/>
      <c r="K19" s="16"/>
      <c r="L19" s="34"/>
      <c r="M19" s="16"/>
      <c r="N19" s="34"/>
    </row>
    <row r="20" spans="1:18">
      <c r="B20" s="15" t="s">
        <v>39</v>
      </c>
      <c r="C20" s="16">
        <f>C18-C3</f>
        <v>16.610900000000001</v>
      </c>
      <c r="D20" s="34"/>
      <c r="E20" s="16">
        <f>E18-E3</f>
        <v>12.5647</v>
      </c>
      <c r="F20" s="34"/>
      <c r="G20" s="16">
        <f>G18-G3</f>
        <v>2.3477000000000001</v>
      </c>
      <c r="H20" s="34"/>
      <c r="I20" s="16">
        <f>I18-I3</f>
        <v>0.10419999999999999</v>
      </c>
      <c r="J20" s="34"/>
      <c r="K20" s="16">
        <f>K18-K3</f>
        <v>0.43490000000000001</v>
      </c>
      <c r="L20" s="34"/>
      <c r="M20" s="16">
        <f>M18-M3</f>
        <v>0.6782999999999999</v>
      </c>
      <c r="N20" s="34"/>
    </row>
    <row r="21" spans="1:18">
      <c r="B21" s="15" t="s">
        <v>40</v>
      </c>
      <c r="C21" s="16">
        <f>C18-C8</f>
        <v>13.3467</v>
      </c>
      <c r="D21" s="34"/>
      <c r="E21" s="16">
        <f>E18-E8</f>
        <v>10.096599999999999</v>
      </c>
      <c r="F21" s="34"/>
      <c r="G21" s="16">
        <f>G18-G8</f>
        <v>1.9300000000000002</v>
      </c>
      <c r="H21" s="34"/>
      <c r="I21" s="16">
        <f>I18-I8</f>
        <v>7.1199999999999986E-2</v>
      </c>
      <c r="J21" s="34"/>
      <c r="K21" s="16">
        <f>K18-K8</f>
        <v>0.30330000000000001</v>
      </c>
      <c r="L21" s="34"/>
      <c r="M21" s="16">
        <f>M18-M8</f>
        <v>0.46449999999999991</v>
      </c>
      <c r="N21" s="34"/>
    </row>
    <row r="22" spans="1:18">
      <c r="B22" s="15" t="s">
        <v>38</v>
      </c>
      <c r="C22" s="16">
        <f>C18-C13</f>
        <v>8.7220000000000013</v>
      </c>
      <c r="D22" s="34"/>
      <c r="E22" s="16">
        <f>E18-E13</f>
        <v>6.8166999999999991</v>
      </c>
      <c r="F22" s="34"/>
      <c r="G22" s="16">
        <f>G18-G13</f>
        <v>1.2511000000000001</v>
      </c>
      <c r="H22" s="34"/>
      <c r="I22" s="16">
        <f>I18-I13</f>
        <v>7.6999999999999846E-3</v>
      </c>
      <c r="J22" s="34"/>
      <c r="K22" s="16">
        <f>K18-K13</f>
        <v>6.3200000000000034E-2</v>
      </c>
      <c r="L22" s="34"/>
      <c r="M22" s="16">
        <f>M18-M13</f>
        <v>0.10219999999999985</v>
      </c>
      <c r="N22" s="34"/>
    </row>
    <row r="23" spans="1:18">
      <c r="B23" s="15"/>
      <c r="C23" s="16"/>
      <c r="D23" s="34"/>
      <c r="E23" s="16"/>
      <c r="F23" s="34"/>
      <c r="G23" s="16"/>
      <c r="H23" s="34"/>
      <c r="I23" s="16"/>
      <c r="J23" s="34"/>
      <c r="K23" s="16"/>
      <c r="L23" s="34"/>
      <c r="M23" s="16"/>
      <c r="N23" s="34"/>
    </row>
    <row r="24" spans="1:18">
      <c r="B24" s="15" t="s">
        <v>41</v>
      </c>
      <c r="C24" s="16">
        <f>C18-C20</f>
        <v>4.8856999999999999</v>
      </c>
      <c r="D24" s="36">
        <f>C24/C$18</f>
        <v>0.22727780207102519</v>
      </c>
      <c r="E24" s="16">
        <f>E18-E20</f>
        <v>3.4117999999999995</v>
      </c>
      <c r="F24" s="36">
        <f>E24/E$18</f>
        <v>0.21355115325634522</v>
      </c>
      <c r="G24" s="16">
        <f>G18-G20</f>
        <v>0.61430000000000007</v>
      </c>
      <c r="H24" s="36">
        <f>G24/G$18</f>
        <v>0.2073936529372046</v>
      </c>
      <c r="I24" s="16">
        <f>I18-I20</f>
        <v>5.62E-2</v>
      </c>
      <c r="J24" s="36">
        <f>I24/I$18</f>
        <v>0.35037406483790529</v>
      </c>
      <c r="K24" s="16">
        <f>K18-K20</f>
        <v>0.27150000000000002</v>
      </c>
      <c r="L24" s="36">
        <f>K24/K$18</f>
        <v>0.38434314835787092</v>
      </c>
      <c r="M24" s="16">
        <f>M18-M20</f>
        <v>0.53190000000000004</v>
      </c>
      <c r="N24" s="36">
        <f>M24/M$18</f>
        <v>0.43951412989588501</v>
      </c>
    </row>
    <row r="25" spans="1:18">
      <c r="B25" s="15" t="s">
        <v>42</v>
      </c>
      <c r="C25" s="16">
        <f>C18-C21</f>
        <v>8.1499000000000006</v>
      </c>
      <c r="D25" s="36">
        <f t="shared" ref="D25:F26" si="0">C25/C$18</f>
        <v>0.3791250709414512</v>
      </c>
      <c r="E25" s="16">
        <f>E18-E21</f>
        <v>5.879900000000001</v>
      </c>
      <c r="F25" s="36">
        <f t="shared" si="0"/>
        <v>0.36803430037868123</v>
      </c>
      <c r="G25" s="16">
        <f>G18-G21</f>
        <v>1.032</v>
      </c>
      <c r="H25" s="36">
        <f t="shared" ref="H25" si="1">G25/G$18</f>
        <v>0.34841323430114784</v>
      </c>
      <c r="I25" s="16">
        <f>I18-I21</f>
        <v>8.9200000000000002E-2</v>
      </c>
      <c r="J25" s="36">
        <f t="shared" ref="J25:L25" si="2">I25/I$18</f>
        <v>0.55610972568578554</v>
      </c>
      <c r="K25" s="16">
        <f>K18-K21</f>
        <v>0.40310000000000001</v>
      </c>
      <c r="L25" s="36">
        <f t="shared" si="2"/>
        <v>0.57063986409966028</v>
      </c>
      <c r="M25" s="16">
        <f>M18-M21</f>
        <v>0.74570000000000003</v>
      </c>
      <c r="N25" s="36">
        <f t="shared" ref="N25" si="3">M25/M$18</f>
        <v>0.61617914394314999</v>
      </c>
    </row>
    <row r="26" spans="1:18">
      <c r="B26" s="15" t="s">
        <v>43</v>
      </c>
      <c r="C26" s="16">
        <f>C18-C22</f>
        <v>12.7746</v>
      </c>
      <c r="D26" s="36">
        <f t="shared" si="0"/>
        <v>0.59426141808472033</v>
      </c>
      <c r="E26" s="16">
        <f>E18-E22</f>
        <v>9.1598000000000006</v>
      </c>
      <c r="F26" s="36">
        <f t="shared" si="0"/>
        <v>0.57332957781741933</v>
      </c>
      <c r="G26" s="16">
        <f>G18-G22</f>
        <v>1.7109000000000001</v>
      </c>
      <c r="H26" s="36">
        <f t="shared" ref="H26" si="4">G26/G$18</f>
        <v>0.57761647535449023</v>
      </c>
      <c r="I26" s="16">
        <f>I18-I22</f>
        <v>0.1527</v>
      </c>
      <c r="J26" s="36">
        <f t="shared" ref="J26:L26" si="5">I26/I$18</f>
        <v>0.95199501246882801</v>
      </c>
      <c r="K26" s="16">
        <f>K18-K22</f>
        <v>0.64319999999999999</v>
      </c>
      <c r="L26" s="36">
        <f t="shared" si="5"/>
        <v>0.91053227633069078</v>
      </c>
      <c r="M26" s="16">
        <f>M18-M22</f>
        <v>1.1080000000000001</v>
      </c>
      <c r="N26" s="36">
        <f t="shared" ref="N26" si="6">M26/M$18</f>
        <v>0.91555114857048436</v>
      </c>
    </row>
    <row r="27" spans="1:18">
      <c r="B27" s="15"/>
      <c r="C27" s="16"/>
      <c r="D27" s="34"/>
      <c r="E27" s="16"/>
      <c r="F27" s="34"/>
      <c r="G27" s="16"/>
      <c r="H27" s="34"/>
      <c r="I27" s="16"/>
      <c r="J27" s="34"/>
      <c r="K27" s="16"/>
      <c r="L27" s="34"/>
      <c r="M27" s="16"/>
      <c r="N27" s="34"/>
    </row>
    <row r="28" spans="1:18">
      <c r="B28" s="15" t="s">
        <v>45</v>
      </c>
      <c r="C28" s="16">
        <f>C18-C17</f>
        <v>1.9699999999999989</v>
      </c>
      <c r="D28" s="34"/>
      <c r="E28" s="16">
        <f>E18-E17</f>
        <v>1.5999999999999996</v>
      </c>
      <c r="F28" s="34"/>
      <c r="G28" s="16">
        <f>G18-G17</f>
        <v>0.2601</v>
      </c>
      <c r="H28" s="34"/>
      <c r="I28" s="16">
        <f>I18-I17</f>
        <v>0</v>
      </c>
      <c r="J28" s="34"/>
      <c r="K28" s="16">
        <f>K18-K17</f>
        <v>0</v>
      </c>
      <c r="L28" s="34"/>
      <c r="M28" s="16">
        <f>M18-M17</f>
        <v>0</v>
      </c>
      <c r="N28" s="34"/>
      <c r="Q28" s="12">
        <v>150</v>
      </c>
    </row>
    <row r="29" spans="1:18">
      <c r="B29" s="15"/>
      <c r="C29" s="16"/>
      <c r="D29" s="34"/>
      <c r="E29" s="16"/>
      <c r="F29" s="34"/>
      <c r="G29" s="16"/>
      <c r="H29" s="34"/>
      <c r="I29" s="16"/>
      <c r="J29" s="34"/>
      <c r="K29" s="16"/>
      <c r="L29" s="34"/>
      <c r="M29" s="16"/>
      <c r="N29" s="34"/>
      <c r="Q29" s="12">
        <v>800</v>
      </c>
      <c r="R29" s="12">
        <v>800</v>
      </c>
    </row>
    <row r="30" spans="1:18">
      <c r="B30" s="30" t="s">
        <v>46</v>
      </c>
      <c r="C30" s="16"/>
      <c r="D30" s="34"/>
      <c r="E30" s="38">
        <v>2</v>
      </c>
      <c r="F30" s="34"/>
      <c r="G30" s="38">
        <v>4</v>
      </c>
      <c r="H30" s="34"/>
      <c r="I30" s="38">
        <v>4</v>
      </c>
      <c r="J30" s="34"/>
      <c r="K30" s="38">
        <v>4</v>
      </c>
      <c r="L30" s="38"/>
      <c r="M30" s="38">
        <v>4</v>
      </c>
      <c r="N30" s="34"/>
      <c r="Q30" s="25">
        <f>Q28/Q29</f>
        <v>0.1875</v>
      </c>
      <c r="R30" s="12">
        <f>R29*30%</f>
        <v>240</v>
      </c>
    </row>
    <row r="31" spans="1:18">
      <c r="B31" s="15" t="s">
        <v>47</v>
      </c>
      <c r="C31" s="37">
        <f>SUM(E31:M31)</f>
        <v>4.2403999999999993</v>
      </c>
      <c r="D31" s="34"/>
      <c r="E31" s="16">
        <f>E28*E30</f>
        <v>3.1999999999999993</v>
      </c>
      <c r="F31" s="34"/>
      <c r="G31" s="16">
        <f>G28*G30</f>
        <v>1.0404</v>
      </c>
      <c r="H31" s="34"/>
      <c r="I31" s="16">
        <f>I28*I30</f>
        <v>0</v>
      </c>
      <c r="J31" s="34"/>
      <c r="K31" s="16">
        <f>K28*K30</f>
        <v>0</v>
      </c>
      <c r="L31" s="34"/>
      <c r="M31" s="16">
        <f>M28*M30</f>
        <v>0</v>
      </c>
      <c r="N31" s="34"/>
    </row>
    <row r="32" spans="1:18">
      <c r="A32" s="25">
        <v>0.06</v>
      </c>
      <c r="B32" s="15" t="s">
        <v>44</v>
      </c>
      <c r="C32" s="16">
        <f>C25*$A$32</f>
        <v>0.48899400000000004</v>
      </c>
      <c r="D32" s="34"/>
      <c r="E32" s="16">
        <f>E25*$A$32</f>
        <v>0.35279400000000005</v>
      </c>
      <c r="F32" s="34"/>
      <c r="G32" s="16">
        <f>G25*$A$32</f>
        <v>6.1920000000000003E-2</v>
      </c>
      <c r="H32" s="34"/>
      <c r="I32" s="16">
        <f>I25*$A$32</f>
        <v>5.352E-3</v>
      </c>
      <c r="J32" s="34"/>
      <c r="K32" s="16">
        <f>K25*$A$32</f>
        <v>2.4185999999999999E-2</v>
      </c>
      <c r="L32" s="34"/>
      <c r="M32" s="16">
        <f>M25*$A$32</f>
        <v>4.4741999999999997E-2</v>
      </c>
      <c r="N32" s="34"/>
    </row>
    <row r="33" spans="2:14">
      <c r="B33" s="15" t="s">
        <v>48</v>
      </c>
      <c r="C33" s="37">
        <f>SUM(E33:M33)</f>
        <v>1.2503880000000001</v>
      </c>
      <c r="D33" s="34"/>
      <c r="E33" s="16">
        <f>E30*E32</f>
        <v>0.7055880000000001</v>
      </c>
      <c r="F33" s="34"/>
      <c r="G33" s="16">
        <f>G30*G32</f>
        <v>0.24768000000000001</v>
      </c>
      <c r="H33" s="34"/>
      <c r="I33" s="16">
        <f>I30*I32</f>
        <v>2.1408E-2</v>
      </c>
      <c r="J33" s="34"/>
      <c r="K33" s="16">
        <f>K30*K32</f>
        <v>9.6743999999999997E-2</v>
      </c>
      <c r="L33" s="34"/>
      <c r="M33" s="16">
        <f>M30*M32</f>
        <v>0.17896799999999999</v>
      </c>
      <c r="N33" s="34"/>
    </row>
    <row r="34" spans="2:14">
      <c r="B34" s="15"/>
      <c r="C34" s="16"/>
      <c r="D34" s="34"/>
      <c r="E34" s="16"/>
      <c r="F34" s="34"/>
      <c r="G34" s="16"/>
      <c r="H34" s="34"/>
      <c r="I34" s="16"/>
      <c r="J34" s="34"/>
      <c r="K34" s="16"/>
      <c r="L34" s="34"/>
      <c r="M34" s="16"/>
      <c r="N34" s="34"/>
    </row>
    <row r="35" spans="2:14">
      <c r="B35" s="30" t="s">
        <v>49</v>
      </c>
      <c r="C35" s="37">
        <f>C31+C33</f>
        <v>5.4907879999999993</v>
      </c>
      <c r="D35" s="39"/>
      <c r="E35" s="37">
        <f>E31+E33</f>
        <v>3.9055879999999994</v>
      </c>
      <c r="F35" s="39"/>
      <c r="G35" s="37">
        <f>G31+G33</f>
        <v>1.2880799999999999</v>
      </c>
      <c r="H35" s="39"/>
      <c r="I35" s="37">
        <f>I31+I33</f>
        <v>2.1408E-2</v>
      </c>
      <c r="J35" s="39"/>
      <c r="K35" s="37">
        <f>K31+K33</f>
        <v>9.6743999999999997E-2</v>
      </c>
      <c r="L35" s="39"/>
      <c r="M35" s="37">
        <f>M31+M33</f>
        <v>0.17896799999999999</v>
      </c>
      <c r="N35" s="39"/>
    </row>
    <row r="36" spans="2:14">
      <c r="B36" s="42" t="s">
        <v>29</v>
      </c>
      <c r="C36" s="40">
        <f>C31</f>
        <v>4.2403999999999993</v>
      </c>
      <c r="D36" s="41"/>
      <c r="E36" s="40">
        <f>E31</f>
        <v>3.1999999999999993</v>
      </c>
      <c r="F36" s="41"/>
      <c r="G36" s="40">
        <f>G31</f>
        <v>1.0404</v>
      </c>
      <c r="H36" s="41"/>
      <c r="I36" s="40">
        <f>I31</f>
        <v>0</v>
      </c>
      <c r="J36" s="41"/>
      <c r="K36" s="40">
        <f>K31</f>
        <v>0</v>
      </c>
      <c r="L36" s="41"/>
      <c r="M36" s="40">
        <f>M31</f>
        <v>0</v>
      </c>
      <c r="N36" s="41"/>
    </row>
    <row r="37" spans="2:14">
      <c r="B37" s="42" t="s">
        <v>50</v>
      </c>
      <c r="C37" s="40">
        <f>C33</f>
        <v>1.2503880000000001</v>
      </c>
      <c r="D37" s="41"/>
      <c r="E37" s="40">
        <f>E33</f>
        <v>0.7055880000000001</v>
      </c>
      <c r="F37" s="41"/>
      <c r="G37" s="40">
        <f>G33</f>
        <v>0.24768000000000001</v>
      </c>
      <c r="H37" s="41"/>
      <c r="I37" s="40">
        <f>I33</f>
        <v>2.1408E-2</v>
      </c>
      <c r="J37" s="41"/>
      <c r="K37" s="40">
        <f>K33</f>
        <v>9.6743999999999997E-2</v>
      </c>
      <c r="L37" s="41"/>
      <c r="M37" s="40">
        <f>M33</f>
        <v>0.17896799999999999</v>
      </c>
      <c r="N37" s="41"/>
    </row>
    <row r="38" spans="2:14">
      <c r="B38" s="15"/>
      <c r="C38" s="16"/>
      <c r="D38" s="34"/>
      <c r="E38" s="16"/>
      <c r="F38" s="34"/>
      <c r="G38" s="16"/>
      <c r="H38" s="34"/>
      <c r="I38" s="16"/>
      <c r="J38" s="34"/>
      <c r="K38" s="16"/>
      <c r="L38" s="34"/>
      <c r="M38" s="16"/>
      <c r="N38" s="34"/>
    </row>
    <row r="39" spans="2:14">
      <c r="B39" s="30" t="s">
        <v>51</v>
      </c>
      <c r="C39" s="37">
        <v>2.4</v>
      </c>
      <c r="D39" s="34">
        <f>C39/C35</f>
        <v>0.43709573197872514</v>
      </c>
      <c r="E39" s="16"/>
      <c r="F39" s="34"/>
      <c r="G39" s="16"/>
      <c r="H39" s="34"/>
      <c r="I39" s="16"/>
      <c r="J39" s="34"/>
      <c r="K39" s="16"/>
      <c r="L39" s="34"/>
      <c r="M39" s="16"/>
      <c r="N39" s="34"/>
    </row>
    <row r="40" spans="2:14">
      <c r="B40" s="30" t="s">
        <v>55</v>
      </c>
      <c r="C40" s="37">
        <f>C43+C46</f>
        <v>1444</v>
      </c>
      <c r="D40" s="34"/>
      <c r="E40" s="16"/>
      <c r="F40" s="34"/>
      <c r="G40" s="16"/>
      <c r="H40" s="34"/>
      <c r="I40" s="16"/>
      <c r="J40" s="34"/>
      <c r="K40" s="16"/>
      <c r="L40" s="34"/>
      <c r="M40" s="16"/>
      <c r="N40" s="34"/>
    </row>
    <row r="41" spans="2:14">
      <c r="B41" s="30" t="s">
        <v>56</v>
      </c>
      <c r="C41" s="37">
        <v>60</v>
      </c>
      <c r="D41" s="34">
        <f>C41/C40</f>
        <v>4.1551246537396121E-2</v>
      </c>
      <c r="E41" s="16"/>
      <c r="F41" s="34"/>
      <c r="G41" s="16"/>
      <c r="H41" s="34"/>
      <c r="I41" s="16"/>
      <c r="J41" s="34"/>
      <c r="K41" s="16"/>
      <c r="L41" s="34"/>
      <c r="M41" s="16"/>
      <c r="N41" s="34"/>
    </row>
    <row r="42" spans="2:14">
      <c r="B42" s="42" t="s">
        <v>29</v>
      </c>
      <c r="C42" s="40">
        <f>C39-C45</f>
        <v>2.16</v>
      </c>
      <c r="D42" s="34">
        <f>C42/C36</f>
        <v>0.50938590698990671</v>
      </c>
      <c r="E42" s="16">
        <f>C39*63%</f>
        <v>1.512</v>
      </c>
      <c r="F42" s="34">
        <f>E42/E36</f>
        <v>0.47250000000000009</v>
      </c>
      <c r="G42" s="16">
        <f>C39*23%</f>
        <v>0.55200000000000005</v>
      </c>
      <c r="H42" s="34">
        <f>G42/G36</f>
        <v>0.530565167243368</v>
      </c>
      <c r="I42" s="16"/>
      <c r="J42" s="34"/>
      <c r="K42" s="16"/>
      <c r="L42" s="34"/>
      <c r="M42" s="16"/>
      <c r="N42" s="34"/>
    </row>
    <row r="43" spans="2:14">
      <c r="B43" s="42" t="s">
        <v>52</v>
      </c>
      <c r="C43" s="43">
        <f>89%*1444</f>
        <v>1285.1600000000001</v>
      </c>
      <c r="D43" s="34"/>
      <c r="E43" s="16"/>
      <c r="F43" s="34"/>
      <c r="G43" s="16"/>
      <c r="H43" s="34"/>
      <c r="I43" s="16"/>
      <c r="J43" s="34"/>
      <c r="K43" s="16"/>
      <c r="L43" s="34"/>
      <c r="M43" s="16"/>
      <c r="N43" s="34"/>
    </row>
    <row r="44" spans="2:14">
      <c r="B44" s="42" t="s">
        <v>53</v>
      </c>
      <c r="C44" s="40">
        <f>C43/C42</f>
        <v>594.98148148148152</v>
      </c>
      <c r="D44" s="34"/>
      <c r="E44" s="16"/>
      <c r="F44" s="34"/>
      <c r="G44" s="16"/>
      <c r="H44" s="34"/>
      <c r="I44" s="16"/>
      <c r="J44" s="34"/>
      <c r="K44" s="16"/>
      <c r="L44" s="34"/>
      <c r="M44" s="16"/>
      <c r="N44" s="34"/>
    </row>
    <row r="45" spans="2:14">
      <c r="B45" s="42" t="s">
        <v>50</v>
      </c>
      <c r="C45" s="40">
        <f>C39*10%</f>
        <v>0.24</v>
      </c>
      <c r="D45" s="34">
        <f>C45/C37</f>
        <v>0.19194042169310643</v>
      </c>
      <c r="E45" s="16"/>
      <c r="F45" s="34"/>
      <c r="G45" s="16"/>
      <c r="H45" s="34"/>
      <c r="I45" s="16"/>
      <c r="J45" s="34"/>
      <c r="K45" s="16"/>
      <c r="L45" s="34"/>
      <c r="M45" s="16"/>
      <c r="N45" s="34"/>
    </row>
    <row r="46" spans="2:14">
      <c r="B46" s="42" t="s">
        <v>52</v>
      </c>
      <c r="C46" s="40">
        <f>11%*1444</f>
        <v>158.84</v>
      </c>
      <c r="D46" s="34"/>
      <c r="E46" s="16"/>
      <c r="F46" s="34"/>
      <c r="G46" s="16"/>
      <c r="H46" s="34"/>
      <c r="I46" s="16"/>
      <c r="J46" s="34"/>
      <c r="K46" s="16"/>
      <c r="L46" s="34"/>
      <c r="M46" s="16"/>
      <c r="N46" s="34"/>
    </row>
    <row r="47" spans="2:14">
      <c r="B47" s="42" t="s">
        <v>53</v>
      </c>
      <c r="C47" s="43">
        <f>C46/C45</f>
        <v>661.83333333333337</v>
      </c>
      <c r="D47" s="34"/>
      <c r="E47" s="16"/>
      <c r="F47" s="34"/>
      <c r="G47" s="16"/>
      <c r="H47" s="34"/>
      <c r="I47" s="16"/>
      <c r="J47" s="34"/>
      <c r="K47" s="16"/>
      <c r="L47" s="34"/>
      <c r="M47" s="16"/>
      <c r="N47" s="34"/>
    </row>
    <row r="48" spans="2:14">
      <c r="B48" s="15"/>
      <c r="C48" s="16"/>
      <c r="D48" s="34"/>
      <c r="E48" s="16"/>
      <c r="F48" s="34"/>
      <c r="G48" s="16"/>
      <c r="H48" s="34"/>
      <c r="I48" s="16"/>
      <c r="J48" s="34"/>
      <c r="K48" s="16"/>
      <c r="L48" s="34"/>
      <c r="M48" s="16"/>
      <c r="N48" s="34"/>
    </row>
    <row r="49" spans="2:14">
      <c r="B49" s="15"/>
      <c r="C49" s="16"/>
      <c r="D49" s="34"/>
      <c r="E49" s="16"/>
      <c r="F49" s="34"/>
      <c r="G49" s="16"/>
      <c r="H49" s="34"/>
      <c r="I49" s="16"/>
      <c r="J49" s="34"/>
      <c r="K49" s="16"/>
      <c r="L49" s="34"/>
      <c r="M49" s="16"/>
      <c r="N49" s="34"/>
    </row>
    <row r="50" spans="2:14">
      <c r="B50" s="30" t="s">
        <v>54</v>
      </c>
      <c r="C50" s="37">
        <f>C53+C56</f>
        <v>3.2770896476160014</v>
      </c>
      <c r="D50" s="34"/>
      <c r="E50" s="16"/>
      <c r="F50" s="34"/>
      <c r="G50" s="16"/>
      <c r="H50" s="34"/>
      <c r="I50" s="16"/>
      <c r="J50" s="34"/>
      <c r="K50" s="16"/>
      <c r="L50" s="34"/>
      <c r="M50" s="16"/>
      <c r="N50" s="34"/>
    </row>
    <row r="51" spans="2:14">
      <c r="B51" s="30" t="s">
        <v>55</v>
      </c>
      <c r="C51" s="38">
        <f>C54+C57</f>
        <v>2387.3595870984036</v>
      </c>
      <c r="D51" s="34">
        <f>(C51/C40)^(1/5)-1</f>
        <v>0.10578356016654222</v>
      </c>
      <c r="E51" s="16"/>
      <c r="F51" s="34"/>
      <c r="G51" s="16"/>
      <c r="H51" s="34"/>
      <c r="I51" s="16"/>
      <c r="J51" s="34"/>
      <c r="K51" s="16"/>
      <c r="L51" s="34"/>
      <c r="M51" s="16"/>
      <c r="N51" s="34"/>
    </row>
    <row r="52" spans="2:14">
      <c r="B52" s="30" t="s">
        <v>56</v>
      </c>
      <c r="C52" s="38">
        <f>C51*6%</f>
        <v>143.2415752259042</v>
      </c>
      <c r="D52" s="34">
        <f>(C52/C41)^(1/5)-1</f>
        <v>0.19010030798017663</v>
      </c>
      <c r="E52" s="16"/>
      <c r="F52" s="34"/>
      <c r="G52" s="16"/>
      <c r="H52" s="34"/>
      <c r="I52" s="16"/>
      <c r="J52" s="34"/>
      <c r="K52" s="16"/>
      <c r="L52" s="34"/>
      <c r="M52" s="16"/>
      <c r="N52" s="34"/>
    </row>
    <row r="53" spans="2:14">
      <c r="B53" s="42" t="s">
        <v>29</v>
      </c>
      <c r="C53" s="40">
        <f>C42*1.06^5</f>
        <v>2.8905672476160014</v>
      </c>
      <c r="D53" s="34"/>
      <c r="E53" s="16"/>
      <c r="F53" s="34"/>
      <c r="G53" s="16"/>
      <c r="H53" s="34"/>
      <c r="I53" s="16"/>
      <c r="J53" s="34"/>
      <c r="K53" s="16"/>
      <c r="L53" s="34"/>
      <c r="M53" s="16"/>
      <c r="N53" s="34"/>
    </row>
    <row r="54" spans="2:14">
      <c r="B54" s="42" t="s">
        <v>52</v>
      </c>
      <c r="C54" s="43">
        <f>C53*C55</f>
        <v>1993.7589489495465</v>
      </c>
      <c r="D54" s="34"/>
      <c r="E54" s="16"/>
      <c r="F54" s="34"/>
      <c r="G54" s="16"/>
      <c r="H54" s="34"/>
      <c r="I54" s="16"/>
      <c r="J54" s="34"/>
      <c r="K54" s="16"/>
      <c r="L54" s="34"/>
      <c r="M54" s="16"/>
      <c r="N54" s="34"/>
    </row>
    <row r="55" spans="2:14">
      <c r="B55" s="42" t="s">
        <v>53</v>
      </c>
      <c r="C55" s="43">
        <f>C44*1.03^5</f>
        <v>689.74660617008703</v>
      </c>
      <c r="D55" s="34"/>
      <c r="E55" s="16"/>
      <c r="F55" s="34"/>
      <c r="G55" s="16"/>
      <c r="H55" s="34"/>
      <c r="I55" s="16"/>
      <c r="J55" s="34"/>
      <c r="K55" s="16"/>
      <c r="L55" s="34"/>
      <c r="M55" s="16"/>
      <c r="N55" s="34"/>
    </row>
    <row r="56" spans="2:14">
      <c r="B56" s="42" t="s">
        <v>50</v>
      </c>
      <c r="C56" s="40">
        <f>C45*1.1^5</f>
        <v>0.3865224000000001</v>
      </c>
      <c r="D56" s="34"/>
      <c r="E56" s="16"/>
      <c r="F56" s="34"/>
      <c r="G56" s="16"/>
      <c r="H56" s="34"/>
      <c r="I56" s="16"/>
      <c r="J56" s="34"/>
      <c r="K56" s="16"/>
      <c r="L56" s="34"/>
      <c r="M56" s="16"/>
      <c r="N56" s="34"/>
    </row>
    <row r="57" spans="2:14">
      <c r="B57" s="42" t="s">
        <v>52</v>
      </c>
      <c r="C57" s="43">
        <f>C56*C58</f>
        <v>393.60063814885712</v>
      </c>
      <c r="D57" s="34"/>
      <c r="E57" s="16"/>
      <c r="F57" s="34"/>
      <c r="G57" s="16"/>
      <c r="H57" s="34"/>
      <c r="I57" s="16"/>
      <c r="J57" s="34"/>
      <c r="K57" s="16"/>
      <c r="L57" s="34"/>
      <c r="M57" s="16"/>
      <c r="N57" s="34"/>
    </row>
    <row r="58" spans="2:14">
      <c r="B58" s="42" t="s">
        <v>53</v>
      </c>
      <c r="C58" s="43">
        <f>C47*1.09^5</f>
        <v>1018.3126208179837</v>
      </c>
      <c r="D58" s="34"/>
      <c r="E58" s="16"/>
      <c r="F58" s="34"/>
      <c r="G58" s="16"/>
      <c r="H58" s="34"/>
      <c r="I58" s="16"/>
      <c r="J58" s="34"/>
      <c r="K58" s="16"/>
      <c r="L58" s="34"/>
      <c r="M58" s="16"/>
      <c r="N58" s="34"/>
    </row>
    <row r="59" spans="2:14">
      <c r="B59" s="15"/>
      <c r="C59" s="43"/>
      <c r="D59" s="34"/>
      <c r="E59" s="16"/>
      <c r="F59" s="34"/>
      <c r="G59" s="16"/>
      <c r="H59" s="34"/>
      <c r="I59" s="16"/>
      <c r="J59" s="34"/>
      <c r="K59" s="16"/>
      <c r="L59" s="34"/>
      <c r="M59" s="16"/>
      <c r="N59" s="34"/>
    </row>
    <row r="60" spans="2:14">
      <c r="B60" s="30" t="s">
        <v>58</v>
      </c>
      <c r="C60" s="44">
        <v>1171</v>
      </c>
      <c r="D60" s="34"/>
      <c r="E60" s="16"/>
      <c r="F60" s="34"/>
      <c r="G60" s="16"/>
      <c r="H60" s="34"/>
      <c r="I60" s="16"/>
      <c r="J60" s="34"/>
      <c r="K60" s="16"/>
      <c r="L60" s="34"/>
      <c r="M60" s="16"/>
      <c r="N60" s="34"/>
    </row>
    <row r="61" spans="2:14">
      <c r="B61" s="30" t="s">
        <v>57</v>
      </c>
      <c r="C61" s="44">
        <f>C52*15</f>
        <v>2148.6236283885628</v>
      </c>
      <c r="D61" s="34">
        <f>(C61/C60)^(1/5)-1</f>
        <v>0.12906953811979238</v>
      </c>
      <c r="E61" s="16"/>
      <c r="F61" s="34"/>
      <c r="G61" s="16"/>
      <c r="H61" s="34"/>
      <c r="I61" s="16"/>
      <c r="J61" s="34"/>
      <c r="K61" s="16"/>
      <c r="L61" s="34"/>
      <c r="M61" s="16"/>
      <c r="N61" s="34"/>
    </row>
    <row r="62" spans="2:14">
      <c r="B62" s="15"/>
      <c r="C62" s="16"/>
      <c r="D62" s="34"/>
      <c r="E62" s="16"/>
      <c r="F62" s="34"/>
      <c r="G62" s="16"/>
      <c r="H62" s="34"/>
      <c r="I62" s="16"/>
      <c r="J62" s="34"/>
      <c r="K62" s="16"/>
      <c r="L62" s="34"/>
      <c r="M62" s="16"/>
      <c r="N62" s="34"/>
    </row>
    <row r="63" spans="2:14">
      <c r="B63" s="15"/>
      <c r="C63" s="16"/>
      <c r="D63" s="34"/>
      <c r="E63" s="16"/>
      <c r="F63" s="34"/>
      <c r="G63" s="16"/>
      <c r="H63" s="34"/>
      <c r="I63" s="16"/>
      <c r="J63" s="34"/>
      <c r="K63" s="16"/>
      <c r="L63" s="34"/>
      <c r="M63" s="16"/>
      <c r="N63" s="34"/>
    </row>
    <row r="64" spans="2:14">
      <c r="B64" s="15"/>
      <c r="C64" s="16"/>
      <c r="D64" s="34"/>
      <c r="E64" s="16"/>
      <c r="F64" s="34"/>
      <c r="G64" s="16"/>
      <c r="H64" s="34"/>
      <c r="I64" s="16"/>
      <c r="J64" s="34"/>
      <c r="K64" s="16"/>
      <c r="L64" s="34"/>
      <c r="M64" s="16"/>
      <c r="N64" s="34"/>
    </row>
    <row r="65" spans="2:14">
      <c r="B65" s="15"/>
      <c r="C65" s="16"/>
      <c r="D65" s="34"/>
      <c r="E65" s="16"/>
      <c r="F65" s="34"/>
      <c r="G65" s="16"/>
      <c r="H65" s="34"/>
      <c r="I65" s="16"/>
      <c r="J65" s="34"/>
      <c r="K65" s="16"/>
      <c r="L65" s="34"/>
      <c r="M65" s="16"/>
      <c r="N65" s="34"/>
    </row>
    <row r="66" spans="2:14">
      <c r="B66" s="28"/>
      <c r="C66" s="16"/>
      <c r="D66" s="34"/>
      <c r="E66" s="16"/>
      <c r="F66" s="34"/>
      <c r="G66" s="16"/>
      <c r="H66" s="34"/>
      <c r="I66" s="16"/>
      <c r="J66" s="34"/>
      <c r="K66" s="16"/>
      <c r="L66" s="34"/>
      <c r="M66" s="16"/>
      <c r="N66" s="34"/>
    </row>
    <row r="67" spans="2:14">
      <c r="B67" s="28"/>
      <c r="C67" s="16"/>
      <c r="D67" s="34"/>
      <c r="E67" s="16"/>
      <c r="F67" s="34"/>
      <c r="G67" s="16"/>
      <c r="H67" s="34"/>
      <c r="I67" s="16"/>
      <c r="J67" s="34"/>
      <c r="K67" s="16"/>
      <c r="L67" s="34"/>
      <c r="M67" s="16"/>
      <c r="N67" s="34"/>
    </row>
    <row r="68" spans="2:14">
      <c r="B68" s="28"/>
      <c r="C68" s="16"/>
      <c r="D68" s="34"/>
      <c r="E68" s="16"/>
      <c r="F68" s="34"/>
      <c r="G68" s="16"/>
      <c r="H68" s="34"/>
      <c r="I68" s="16"/>
      <c r="J68" s="34"/>
      <c r="K68" s="16"/>
      <c r="L68" s="34"/>
      <c r="M68" s="16"/>
      <c r="N68" s="34"/>
    </row>
    <row r="69" spans="2:14">
      <c r="B69" s="29"/>
      <c r="C69" s="20"/>
      <c r="D69" s="35"/>
      <c r="E69" s="20"/>
      <c r="F69" s="35"/>
      <c r="G69" s="20"/>
      <c r="H69" s="35"/>
      <c r="I69" s="20"/>
      <c r="J69" s="35"/>
      <c r="K69" s="20"/>
      <c r="L69" s="35"/>
      <c r="M69" s="20"/>
      <c r="N69" s="35"/>
    </row>
    <row r="70" spans="2:14">
      <c r="B70" s="23"/>
      <c r="C70" s="13"/>
      <c r="D70" s="25"/>
      <c r="F70" s="25"/>
      <c r="H70" s="25"/>
      <c r="J70" s="25"/>
      <c r="L70" s="25"/>
      <c r="N70" s="25"/>
    </row>
    <row r="71" spans="2:14">
      <c r="B71" s="24"/>
      <c r="E71" s="26"/>
      <c r="G71" s="2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datafile</vt:lpstr>
      <vt:lpstr>Auto Ind Data</vt:lpstr>
      <vt:lpstr>SIAM Data</vt:lpstr>
      <vt:lpstr>After-market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 Jhaveri</dc:creator>
  <cp:lastModifiedBy>Yash Jhaveri</cp:lastModifiedBy>
  <dcterms:modified xsi:type="dcterms:W3CDTF">2015-08-03T17:57:16Z</dcterms:modified>
</cp:coreProperties>
</file>