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572f7395524e008e/Company analysis/Roofing sheets scan/VP clips/"/>
    </mc:Choice>
  </mc:AlternateContent>
  <bookViews>
    <workbookView xWindow="0" yWindow="0" windowWidth="20490" windowHeight="7155"/>
  </bookViews>
  <sheets>
    <sheet name="PI - quarterly Vs peer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1" l="1"/>
  <c r="X30" i="1" s="1"/>
  <c r="W29" i="1"/>
  <c r="W30" i="1" s="1"/>
  <c r="V29" i="1"/>
  <c r="V30" i="1" s="1"/>
  <c r="M29" i="1"/>
  <c r="M30" i="1" s="1"/>
  <c r="I29" i="1"/>
  <c r="I30" i="1" s="1"/>
  <c r="H29" i="1"/>
  <c r="H30" i="1" s="1"/>
  <c r="G29" i="1"/>
  <c r="G30" i="1" s="1"/>
  <c r="F29" i="1"/>
  <c r="F30" i="1" s="1"/>
  <c r="E29" i="1"/>
  <c r="D29" i="1"/>
  <c r="C29" i="1"/>
  <c r="B29" i="1"/>
  <c r="X28" i="1"/>
  <c r="W28" i="1"/>
  <c r="V28" i="1"/>
  <c r="M28" i="1"/>
  <c r="I28" i="1"/>
  <c r="H28" i="1"/>
  <c r="G28" i="1"/>
  <c r="F28" i="1"/>
  <c r="X26" i="1"/>
  <c r="W26" i="1"/>
  <c r="V26" i="1"/>
  <c r="M26" i="1"/>
  <c r="I26" i="1"/>
  <c r="H26" i="1"/>
  <c r="G26" i="1"/>
  <c r="F26" i="1"/>
  <c r="X20" i="1"/>
  <c r="W20" i="1"/>
  <c r="V20" i="1"/>
  <c r="R20" i="1"/>
  <c r="O20" i="1"/>
  <c r="M20" i="1"/>
  <c r="K20" i="1"/>
  <c r="I20" i="1"/>
  <c r="H20" i="1"/>
  <c r="G20" i="1"/>
  <c r="F20" i="1"/>
  <c r="E20" i="1"/>
  <c r="D20" i="1"/>
  <c r="C20" i="1"/>
  <c r="B20" i="1"/>
  <c r="AB19" i="1"/>
  <c r="Y19" i="1"/>
  <c r="S19" i="1"/>
  <c r="S20" i="1" s="1"/>
  <c r="R19" i="1"/>
  <c r="L19" i="1"/>
  <c r="J19" i="1"/>
  <c r="AB18" i="1"/>
  <c r="AA18" i="1"/>
  <c r="Y18" i="1"/>
  <c r="T18" i="1"/>
  <c r="S18" i="1"/>
  <c r="R18" i="1"/>
  <c r="P18" i="1"/>
  <c r="N18" i="1"/>
  <c r="L18" i="1"/>
  <c r="J18" i="1"/>
  <c r="X15" i="1"/>
  <c r="W15" i="1"/>
  <c r="V15" i="1"/>
  <c r="O15" i="1"/>
  <c r="M15" i="1"/>
  <c r="K15" i="1"/>
  <c r="I15" i="1"/>
  <c r="H15" i="1"/>
  <c r="G15" i="1"/>
  <c r="F15" i="1"/>
  <c r="E15" i="1"/>
  <c r="D15" i="1"/>
  <c r="C15" i="1"/>
  <c r="B15" i="1"/>
  <c r="AB14" i="1"/>
  <c r="AA14" i="1"/>
  <c r="Y14" i="1"/>
  <c r="S14" i="1"/>
  <c r="R14" i="1"/>
  <c r="T14" i="1" s="1"/>
  <c r="P14" i="1"/>
  <c r="N14" i="1"/>
  <c r="L14" i="1"/>
  <c r="J14" i="1"/>
  <c r="AB13" i="1"/>
  <c r="AA13" i="1"/>
  <c r="Y13" i="1"/>
  <c r="T13" i="1"/>
  <c r="S13" i="1"/>
  <c r="S15" i="1" s="1"/>
  <c r="R13" i="1"/>
  <c r="P13" i="1"/>
  <c r="N13" i="1"/>
  <c r="L13" i="1"/>
  <c r="J13" i="1"/>
  <c r="X12" i="1"/>
  <c r="X17" i="1" s="1"/>
  <c r="V12" i="1"/>
  <c r="V17" i="1" s="1"/>
  <c r="O12" i="1"/>
  <c r="O17" i="1" s="1"/>
  <c r="M12" i="1"/>
  <c r="M17" i="1" s="1"/>
  <c r="K12" i="1"/>
  <c r="K17" i="1" s="1"/>
  <c r="I12" i="1"/>
  <c r="I17" i="1" s="1"/>
  <c r="G12" i="1"/>
  <c r="G17" i="1" s="1"/>
  <c r="E12" i="1"/>
  <c r="E17" i="1" s="1"/>
  <c r="C12" i="1"/>
  <c r="C17" i="1" s="1"/>
  <c r="X10" i="1"/>
  <c r="W10" i="1"/>
  <c r="V10" i="1"/>
  <c r="R10" i="1"/>
  <c r="O10" i="1"/>
  <c r="M10" i="1"/>
  <c r="K10" i="1"/>
  <c r="I10" i="1"/>
  <c r="H10" i="1"/>
  <c r="G10" i="1"/>
  <c r="F10" i="1"/>
  <c r="E10" i="1"/>
  <c r="D10" i="1"/>
  <c r="C10" i="1"/>
  <c r="B10" i="1"/>
  <c r="AB9" i="1"/>
  <c r="AA9" i="1"/>
  <c r="Y9" i="1"/>
  <c r="S9" i="1"/>
  <c r="S10" i="1" s="1"/>
  <c r="R9" i="1"/>
  <c r="L9" i="1"/>
  <c r="J9" i="1"/>
  <c r="AB8" i="1"/>
  <c r="AA8" i="1"/>
  <c r="Y8" i="1"/>
  <c r="S8" i="1"/>
  <c r="T8" i="1" s="1"/>
  <c r="R8" i="1"/>
  <c r="P8" i="1"/>
  <c r="N8" i="1"/>
  <c r="L8" i="1"/>
  <c r="J8" i="1"/>
  <c r="Y7" i="1"/>
  <c r="Y12" i="1" s="1"/>
  <c r="Y17" i="1" s="1"/>
  <c r="X7" i="1"/>
  <c r="W7" i="1"/>
  <c r="W12" i="1" s="1"/>
  <c r="W17" i="1" s="1"/>
  <c r="V7" i="1"/>
  <c r="P7" i="1"/>
  <c r="P12" i="1" s="1"/>
  <c r="P17" i="1" s="1"/>
  <c r="O7" i="1"/>
  <c r="N7" i="1"/>
  <c r="N12" i="1" s="1"/>
  <c r="N17" i="1" s="1"/>
  <c r="M7" i="1"/>
  <c r="L7" i="1"/>
  <c r="L12" i="1" s="1"/>
  <c r="L17" i="1" s="1"/>
  <c r="K7" i="1"/>
  <c r="J7" i="1"/>
  <c r="J12" i="1" s="1"/>
  <c r="J17" i="1" s="1"/>
  <c r="I7" i="1"/>
  <c r="H7" i="1"/>
  <c r="H12" i="1" s="1"/>
  <c r="H17" i="1" s="1"/>
  <c r="G7" i="1"/>
  <c r="F7" i="1"/>
  <c r="F12" i="1" s="1"/>
  <c r="F17" i="1" s="1"/>
  <c r="E7" i="1"/>
  <c r="D7" i="1"/>
  <c r="D12" i="1" s="1"/>
  <c r="D17" i="1" s="1"/>
  <c r="C7" i="1"/>
  <c r="B7" i="1"/>
  <c r="B12" i="1" s="1"/>
  <c r="B17" i="1" s="1"/>
  <c r="AF6" i="1"/>
  <c r="AF5" i="1"/>
  <c r="X5" i="1"/>
  <c r="W5" i="1"/>
  <c r="V5" i="1"/>
  <c r="S5" i="1"/>
  <c r="O5" i="1"/>
  <c r="M5" i="1"/>
  <c r="K5" i="1"/>
  <c r="I5" i="1"/>
  <c r="H5" i="1"/>
  <c r="G5" i="1"/>
  <c r="F5" i="1"/>
  <c r="E5" i="1"/>
  <c r="D5" i="1"/>
  <c r="C5" i="1"/>
  <c r="B5" i="1"/>
  <c r="AF4" i="1"/>
  <c r="AB4" i="1"/>
  <c r="AA4" i="1"/>
  <c r="Y4" i="1"/>
  <c r="S4" i="1"/>
  <c r="T4" i="1" s="1"/>
  <c r="R4" i="1"/>
  <c r="P4" i="1"/>
  <c r="N4" i="1"/>
  <c r="L4" i="1"/>
  <c r="J4" i="1"/>
  <c r="AF3" i="1"/>
  <c r="AB3" i="1"/>
  <c r="AA3" i="1"/>
  <c r="Y3" i="1"/>
  <c r="T3" i="1"/>
  <c r="S3" i="1"/>
  <c r="R3" i="1"/>
  <c r="R5" i="1" s="1"/>
  <c r="P3" i="1"/>
  <c r="N3" i="1"/>
  <c r="L3" i="1"/>
  <c r="J3" i="1"/>
  <c r="R15" i="1" l="1"/>
  <c r="T9" i="1"/>
</calcChain>
</file>

<file path=xl/comments1.xml><?xml version="1.0" encoding="utf-8"?>
<comments xmlns="http://schemas.openxmlformats.org/spreadsheetml/2006/main">
  <authors>
    <author>Author</author>
  </authors>
  <commentList>
    <comment ref="AF2" authorId="0" shapeId="0">
      <text>
        <r>
          <rPr>
            <b/>
            <sz val="9"/>
            <color indexed="81"/>
            <rFont val="Tahoma"/>
            <family val="2"/>
          </rPr>
          <t>total sales of company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S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S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S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S</t>
        </r>
      </text>
    </comment>
    <comment ref="V7" authorId="0" shapeId="0">
      <text>
        <r>
          <rPr>
            <sz val="9"/>
            <color indexed="81"/>
            <rFont val="Tahoma"/>
            <family val="2"/>
          </rPr>
          <t>C</t>
        </r>
      </text>
    </comment>
    <comment ref="W7" authorId="0" shapeId="0">
      <text>
        <r>
          <rPr>
            <sz val="9"/>
            <color indexed="81"/>
            <rFont val="Tahoma"/>
            <family val="2"/>
          </rPr>
          <t>C</t>
        </r>
      </text>
    </comment>
    <comment ref="J14" authorId="0" shapeId="0">
      <text>
        <r>
          <rPr>
            <sz val="9"/>
            <color indexed="81"/>
            <rFont val="Tahoma"/>
            <family val="2"/>
          </rPr>
          <t>growth in profits primarily because of boards business</t>
        </r>
      </text>
    </comment>
  </commentList>
</comments>
</file>

<file path=xl/sharedStrings.xml><?xml version="1.0" encoding="utf-8"?>
<sst xmlns="http://schemas.openxmlformats.org/spreadsheetml/2006/main" count="83" uniqueCount="43">
  <si>
    <t>Cement sheet/building products segment</t>
  </si>
  <si>
    <t>Growth %</t>
  </si>
  <si>
    <t>Mcap - 14 Feb'17</t>
  </si>
  <si>
    <t>HIL</t>
  </si>
  <si>
    <t>Q1'15</t>
  </si>
  <si>
    <t>Q2'15</t>
  </si>
  <si>
    <t>Q3'15</t>
  </si>
  <si>
    <t>Q4'15</t>
  </si>
  <si>
    <t>Q1'16</t>
  </si>
  <si>
    <t>Q2'16</t>
  </si>
  <si>
    <t>Q3'16</t>
  </si>
  <si>
    <t>Q4'16</t>
  </si>
  <si>
    <t>g %</t>
  </si>
  <si>
    <t>Q1'17</t>
  </si>
  <si>
    <t>Q2'17</t>
  </si>
  <si>
    <t>Q3'17</t>
  </si>
  <si>
    <t>9M'17</t>
  </si>
  <si>
    <t>9M'16</t>
  </si>
  <si>
    <t>FY14</t>
  </si>
  <si>
    <t>FY15</t>
  </si>
  <si>
    <t>FY16</t>
  </si>
  <si>
    <t>P/S</t>
  </si>
  <si>
    <t>Revenue</t>
  </si>
  <si>
    <t>EBIT</t>
  </si>
  <si>
    <t>Everest</t>
  </si>
  <si>
    <t>margins</t>
  </si>
  <si>
    <t>Visaka</t>
  </si>
  <si>
    <t>Ramco</t>
  </si>
  <si>
    <t>NM</t>
  </si>
  <si>
    <t>L to P</t>
  </si>
  <si>
    <t>Everest - sheets</t>
  </si>
  <si>
    <t>Q1'13</t>
  </si>
  <si>
    <t>Q2'13</t>
  </si>
  <si>
    <t>Q3'13</t>
  </si>
  <si>
    <t>Q4'13</t>
  </si>
  <si>
    <t>Q1'14</t>
  </si>
  <si>
    <t>Q2'14</t>
  </si>
  <si>
    <t>Q3'14</t>
  </si>
  <si>
    <t>Q4'14</t>
  </si>
  <si>
    <t>Volume '000 MT</t>
  </si>
  <si>
    <t>growth yoy</t>
  </si>
  <si>
    <t>Sales '000 INR</t>
  </si>
  <si>
    <t>realizations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</si>
</sst>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(* #,##0.00_);_(* \(#,##0.00\);_(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9" fontId="0" fillId="0" borderId="0" xfId="2" applyFont="1" applyBorder="1" applyAlignment="1">
      <alignment horizontal="center"/>
    </xf>
    <xf numFmtId="2" fontId="0" fillId="0" borderId="0" xfId="0" applyNumberFormat="1" applyBorder="1"/>
    <xf numFmtId="2" fontId="0" fillId="2" borderId="0" xfId="0" applyNumberFormat="1" applyFill="1" applyBorder="1"/>
    <xf numFmtId="0" fontId="0" fillId="0" borderId="0" xfId="0" applyFill="1" applyBorder="1"/>
    <xf numFmtId="164" fontId="0" fillId="0" borderId="0" xfId="2" applyNumberFormat="1" applyFont="1" applyBorder="1" applyAlignment="1">
      <alignment horizontal="center"/>
    </xf>
    <xf numFmtId="0" fontId="3" fillId="0" borderId="0" xfId="0" applyFont="1" applyBorder="1"/>
    <xf numFmtId="9" fontId="0" fillId="3" borderId="0" xfId="2" applyFont="1" applyFill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F30"/>
  <sheetViews>
    <sheetView showGridLines="0" tabSelected="1" workbookViewId="0"/>
  </sheetViews>
  <sheetFormatPr defaultRowHeight="15" x14ac:dyDescent="0.25"/>
  <cols>
    <col min="1" max="1" width="16.140625" style="1" customWidth="1"/>
    <col min="2" max="2" width="10.5703125" style="5" bestFit="1" customWidth="1"/>
    <col min="3" max="9" width="9.140625" style="5"/>
    <col min="10" max="10" width="5.28515625" style="5" customWidth="1"/>
    <col min="11" max="11" width="9.140625" style="5"/>
    <col min="12" max="12" width="5.28515625" style="5" customWidth="1"/>
    <col min="13" max="13" width="9.140625" style="5"/>
    <col min="14" max="14" width="5.5703125" style="5" customWidth="1"/>
    <col min="15" max="17" width="9.140625" style="5"/>
    <col min="18" max="20" width="7.5703125" style="5" customWidth="1"/>
    <col min="21" max="28" width="9.140625" style="5"/>
    <col min="29" max="16384" width="9.140625" style="1"/>
  </cols>
  <sheetData>
    <row r="1" spans="1:3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 t="s">
        <v>1</v>
      </c>
      <c r="AB1" s="2" t="s">
        <v>1</v>
      </c>
      <c r="AE1" s="3" t="s">
        <v>2</v>
      </c>
    </row>
    <row r="2" spans="1:32" x14ac:dyDescent="0.25">
      <c r="A2" s="2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12</v>
      </c>
      <c r="M2" s="4" t="s">
        <v>14</v>
      </c>
      <c r="N2" s="4" t="s">
        <v>12</v>
      </c>
      <c r="O2" s="4" t="s">
        <v>15</v>
      </c>
      <c r="P2" s="4" t="s">
        <v>12</v>
      </c>
      <c r="R2" s="4" t="s">
        <v>16</v>
      </c>
      <c r="S2" s="4" t="s">
        <v>17</v>
      </c>
      <c r="T2" s="6" t="s">
        <v>12</v>
      </c>
      <c r="V2" s="6" t="s">
        <v>18</v>
      </c>
      <c r="W2" s="6" t="s">
        <v>19</v>
      </c>
      <c r="X2" s="4" t="s">
        <v>20</v>
      </c>
      <c r="Y2" s="6" t="s">
        <v>12</v>
      </c>
      <c r="AA2" s="4" t="s">
        <v>19</v>
      </c>
      <c r="AB2" s="4" t="s">
        <v>20</v>
      </c>
      <c r="AE2" s="3"/>
      <c r="AF2" s="7" t="s">
        <v>21</v>
      </c>
    </row>
    <row r="3" spans="1:32" x14ac:dyDescent="0.25">
      <c r="A3" s="1" t="s">
        <v>22</v>
      </c>
      <c r="B3" s="8">
        <v>354.2</v>
      </c>
      <c r="C3" s="8">
        <v>221.5</v>
      </c>
      <c r="D3" s="8">
        <v>237.9</v>
      </c>
      <c r="E3" s="8">
        <v>268</v>
      </c>
      <c r="F3" s="5">
        <v>398</v>
      </c>
      <c r="G3" s="5">
        <v>212</v>
      </c>
      <c r="H3" s="9">
        <v>210</v>
      </c>
      <c r="I3" s="5">
        <v>257</v>
      </c>
      <c r="J3" s="10">
        <f>I3/E3-1</f>
        <v>-4.1044776119402937E-2</v>
      </c>
      <c r="K3" s="5">
        <v>380</v>
      </c>
      <c r="L3" s="10">
        <f>K3/F3-1</f>
        <v>-4.5226130653266305E-2</v>
      </c>
      <c r="M3" s="5">
        <v>208</v>
      </c>
      <c r="N3" s="10">
        <f>M3/G3-1</f>
        <v>-1.8867924528301883E-2</v>
      </c>
      <c r="O3" s="5">
        <v>195</v>
      </c>
      <c r="P3" s="10">
        <f>O3/H3-1</f>
        <v>-7.1428571428571397E-2</v>
      </c>
      <c r="R3" s="5">
        <f>K3+M3+O3</f>
        <v>783</v>
      </c>
      <c r="S3" s="5">
        <f>SUM(F3:H3)</f>
        <v>820</v>
      </c>
      <c r="T3" s="10">
        <f>R3/S3-1</f>
        <v>-4.5121951219512235E-2</v>
      </c>
      <c r="U3" s="10"/>
      <c r="V3" s="5">
        <v>841</v>
      </c>
      <c r="W3" s="5">
        <v>1078</v>
      </c>
      <c r="X3" s="5">
        <v>1077</v>
      </c>
      <c r="Y3" s="10">
        <f>X3/W3-1</f>
        <v>-9.2764378478660259E-4</v>
      </c>
      <c r="AA3" s="10">
        <f>W3/V3-1</f>
        <v>0.28180737217598106</v>
      </c>
      <c r="AB3" s="10">
        <f>X3/W3-1</f>
        <v>-9.2764378478660259E-4</v>
      </c>
      <c r="AD3" s="1" t="s">
        <v>3</v>
      </c>
      <c r="AE3" s="1">
        <v>471</v>
      </c>
      <c r="AF3" s="11">
        <f>AE3/1099</f>
        <v>0.42857142857142855</v>
      </c>
    </row>
    <row r="4" spans="1:32" x14ac:dyDescent="0.25">
      <c r="A4" s="1" t="s">
        <v>23</v>
      </c>
      <c r="B4" s="8">
        <v>51.5</v>
      </c>
      <c r="C4" s="8">
        <v>17.100000000000001</v>
      </c>
      <c r="D4" s="8">
        <v>19.3</v>
      </c>
      <c r="E4" s="8">
        <v>30.1</v>
      </c>
      <c r="F4" s="5">
        <v>68</v>
      </c>
      <c r="G4" s="8">
        <v>7.9</v>
      </c>
      <c r="H4" s="9">
        <v>4.5999999999999996</v>
      </c>
      <c r="I4" s="8">
        <v>18.8</v>
      </c>
      <c r="J4" s="10">
        <f>I4/E4-1</f>
        <v>-0.37541528239202659</v>
      </c>
      <c r="K4" s="8">
        <v>56.1</v>
      </c>
      <c r="L4" s="10">
        <f>K4/F4-1</f>
        <v>-0.17499999999999993</v>
      </c>
      <c r="M4" s="8">
        <v>15.6</v>
      </c>
      <c r="N4" s="10">
        <f>M4/G4-1</f>
        <v>0.97468354430379733</v>
      </c>
      <c r="O4" s="8">
        <v>11</v>
      </c>
      <c r="P4" s="10">
        <f>O4/H4-1</f>
        <v>1.3913043478260874</v>
      </c>
      <c r="R4" s="8">
        <f>K4+M4+O4</f>
        <v>82.7</v>
      </c>
      <c r="S4" s="8">
        <f>SUM(F4:H4)</f>
        <v>80.5</v>
      </c>
      <c r="T4" s="10">
        <f>R4/S4-1</f>
        <v>2.7329192546583947E-2</v>
      </c>
      <c r="V4" s="5">
        <v>48</v>
      </c>
      <c r="W4" s="5">
        <v>118</v>
      </c>
      <c r="X4" s="5">
        <v>99.3</v>
      </c>
      <c r="Y4" s="10">
        <f>X4/W4-1</f>
        <v>-0.15847457627118644</v>
      </c>
      <c r="AA4" s="10">
        <f>W4/V4-1</f>
        <v>1.4583333333333335</v>
      </c>
      <c r="AB4" s="10">
        <f>X4/W4-1</f>
        <v>-0.15847457627118644</v>
      </c>
      <c r="AD4" s="1" t="s">
        <v>24</v>
      </c>
      <c r="AE4" s="1">
        <v>290</v>
      </c>
      <c r="AF4" s="12">
        <f>AE4/1313</f>
        <v>0.22086824067022087</v>
      </c>
    </row>
    <row r="5" spans="1:32" x14ac:dyDescent="0.25">
      <c r="A5" s="13" t="s">
        <v>25</v>
      </c>
      <c r="B5" s="14">
        <f>B4/B3</f>
        <v>0.14539808018068889</v>
      </c>
      <c r="C5" s="14">
        <f t="shared" ref="C5:O5" si="0">C4/C3</f>
        <v>7.7200902934537255E-2</v>
      </c>
      <c r="D5" s="14">
        <f t="shared" si="0"/>
        <v>8.1126523749474572E-2</v>
      </c>
      <c r="E5" s="14">
        <f t="shared" si="0"/>
        <v>0.1123134328358209</v>
      </c>
      <c r="F5" s="14">
        <f t="shared" si="0"/>
        <v>0.17085427135678391</v>
      </c>
      <c r="G5" s="14">
        <f t="shared" si="0"/>
        <v>3.7264150943396225E-2</v>
      </c>
      <c r="H5" s="14">
        <f t="shared" si="0"/>
        <v>2.1904761904761903E-2</v>
      </c>
      <c r="I5" s="14">
        <f t="shared" si="0"/>
        <v>7.315175097276265E-2</v>
      </c>
      <c r="K5" s="14">
        <f t="shared" si="0"/>
        <v>0.14763157894736842</v>
      </c>
      <c r="M5" s="14">
        <f t="shared" si="0"/>
        <v>7.4999999999999997E-2</v>
      </c>
      <c r="O5" s="14">
        <f t="shared" si="0"/>
        <v>5.6410256410256411E-2</v>
      </c>
      <c r="R5" s="14">
        <f t="shared" ref="R5:S5" si="1">R4/R3</f>
        <v>0.10561941251596424</v>
      </c>
      <c r="S5" s="14">
        <f t="shared" si="1"/>
        <v>9.8170731707317077E-2</v>
      </c>
      <c r="V5" s="14">
        <f>V4/V3</f>
        <v>5.7074910820451845E-2</v>
      </c>
      <c r="W5" s="14">
        <f>W4/W3</f>
        <v>0.10946196660482375</v>
      </c>
      <c r="X5" s="14">
        <f>X4/X3</f>
        <v>9.220055710306406E-2</v>
      </c>
      <c r="AD5" s="1" t="s">
        <v>26</v>
      </c>
      <c r="AE5" s="1">
        <v>349</v>
      </c>
      <c r="AF5" s="11">
        <f>AE5/1000</f>
        <v>0.34899999999999998</v>
      </c>
    </row>
    <row r="6" spans="1:32" x14ac:dyDescent="0.25">
      <c r="AD6" s="13" t="s">
        <v>27</v>
      </c>
      <c r="AE6" s="13">
        <v>1821</v>
      </c>
      <c r="AF6" s="11">
        <f>AE6/900</f>
        <v>2.0233333333333334</v>
      </c>
    </row>
    <row r="7" spans="1:32" x14ac:dyDescent="0.25">
      <c r="A7" s="2" t="s">
        <v>24</v>
      </c>
      <c r="B7" s="4" t="str">
        <f>B2</f>
        <v>Q1'15</v>
      </c>
      <c r="C7" s="4" t="str">
        <f t="shared" ref="C7:P7" si="2">C2</f>
        <v>Q2'15</v>
      </c>
      <c r="D7" s="4" t="str">
        <f t="shared" si="2"/>
        <v>Q3'15</v>
      </c>
      <c r="E7" s="4" t="str">
        <f t="shared" si="2"/>
        <v>Q4'15</v>
      </c>
      <c r="F7" s="4" t="str">
        <f t="shared" si="2"/>
        <v>Q1'16</v>
      </c>
      <c r="G7" s="4" t="str">
        <f t="shared" si="2"/>
        <v>Q2'16</v>
      </c>
      <c r="H7" s="4" t="str">
        <f t="shared" si="2"/>
        <v>Q3'16</v>
      </c>
      <c r="I7" s="4" t="str">
        <f t="shared" si="2"/>
        <v>Q4'16</v>
      </c>
      <c r="J7" s="4" t="str">
        <f t="shared" si="2"/>
        <v>g %</v>
      </c>
      <c r="K7" s="4" t="str">
        <f t="shared" si="2"/>
        <v>Q1'17</v>
      </c>
      <c r="L7" s="4" t="str">
        <f t="shared" si="2"/>
        <v>g %</v>
      </c>
      <c r="M7" s="4" t="str">
        <f t="shared" si="2"/>
        <v>Q2'17</v>
      </c>
      <c r="N7" s="4" t="str">
        <f t="shared" si="2"/>
        <v>g %</v>
      </c>
      <c r="O7" s="4" t="str">
        <f t="shared" si="2"/>
        <v>Q3'17</v>
      </c>
      <c r="P7" s="4" t="str">
        <f t="shared" si="2"/>
        <v>g %</v>
      </c>
      <c r="R7" s="4" t="s">
        <v>16</v>
      </c>
      <c r="S7" s="4" t="s">
        <v>17</v>
      </c>
      <c r="T7" s="6" t="s">
        <v>12</v>
      </c>
      <c r="V7" s="4" t="str">
        <f t="shared" ref="V7" si="3">V2</f>
        <v>FY14</v>
      </c>
      <c r="W7" s="4" t="str">
        <f>W2</f>
        <v>FY15</v>
      </c>
      <c r="X7" s="4" t="str">
        <f>X2</f>
        <v>FY16</v>
      </c>
      <c r="Y7" s="4" t="str">
        <f>Y2</f>
        <v>g %</v>
      </c>
    </row>
    <row r="8" spans="1:32" x14ac:dyDescent="0.25">
      <c r="A8" s="1" t="s">
        <v>22</v>
      </c>
      <c r="B8" s="8">
        <v>291.5</v>
      </c>
      <c r="C8" s="8">
        <v>174.4</v>
      </c>
      <c r="D8" s="8">
        <v>188.4</v>
      </c>
      <c r="E8" s="8">
        <v>213</v>
      </c>
      <c r="F8" s="5">
        <v>284</v>
      </c>
      <c r="G8" s="5">
        <v>164</v>
      </c>
      <c r="H8" s="8">
        <v>164.8</v>
      </c>
      <c r="I8" s="9">
        <v>217</v>
      </c>
      <c r="J8" s="10">
        <f>I8/E8-1</f>
        <v>1.8779342723004744E-2</v>
      </c>
      <c r="K8" s="5">
        <v>257</v>
      </c>
      <c r="L8" s="10">
        <f>K8/F8-1</f>
        <v>-9.5070422535211252E-2</v>
      </c>
      <c r="M8" s="5">
        <v>141</v>
      </c>
      <c r="N8" s="10">
        <f>M8/G8-1</f>
        <v>-0.1402439024390244</v>
      </c>
      <c r="O8" s="5">
        <v>143</v>
      </c>
      <c r="P8" s="10">
        <f>O8/H8-1</f>
        <v>-0.13228155339805836</v>
      </c>
      <c r="R8" s="5">
        <f>K8+M8+O8</f>
        <v>541</v>
      </c>
      <c r="S8" s="8">
        <f>SUM(F8:H8)</f>
        <v>612.79999999999995</v>
      </c>
      <c r="T8" s="10">
        <f>R8/S8-1</f>
        <v>-0.1171671018276762</v>
      </c>
      <c r="V8" s="9">
        <v>759</v>
      </c>
      <c r="W8" s="9">
        <v>868</v>
      </c>
      <c r="X8" s="9">
        <v>830</v>
      </c>
      <c r="Y8" s="10">
        <f>X8/W8-1</f>
        <v>-4.3778801843317949E-2</v>
      </c>
      <c r="AA8" s="10">
        <f>W8/V8-1</f>
        <v>0.14361001317523048</v>
      </c>
      <c r="AB8" s="10">
        <f>X8/W8-1</f>
        <v>-4.3778801843317949E-2</v>
      </c>
    </row>
    <row r="9" spans="1:32" x14ac:dyDescent="0.25">
      <c r="A9" s="1" t="s">
        <v>23</v>
      </c>
      <c r="B9" s="8">
        <v>38.700000000000003</v>
      </c>
      <c r="C9" s="8">
        <v>14.8</v>
      </c>
      <c r="D9" s="8">
        <v>8.3000000000000007</v>
      </c>
      <c r="E9" s="8">
        <v>23.6</v>
      </c>
      <c r="F9" s="5">
        <v>36.4</v>
      </c>
      <c r="G9" s="5">
        <v>4</v>
      </c>
      <c r="H9" s="9">
        <v>9.5</v>
      </c>
      <c r="I9" s="9">
        <v>21.9</v>
      </c>
      <c r="J9" s="10">
        <f>I9/E9-1</f>
        <v>-7.2033898305084887E-2</v>
      </c>
      <c r="K9" s="5">
        <v>33.799999999999997</v>
      </c>
      <c r="L9" s="10">
        <f>K9/F9-1</f>
        <v>-7.1428571428571508E-2</v>
      </c>
      <c r="M9" s="5">
        <v>-1</v>
      </c>
      <c r="N9" s="10" t="s">
        <v>28</v>
      </c>
      <c r="O9" s="5">
        <v>-5.4</v>
      </c>
      <c r="P9" s="10" t="s">
        <v>28</v>
      </c>
      <c r="R9" s="8">
        <f>K9+M9+O9</f>
        <v>27.4</v>
      </c>
      <c r="S9" s="8">
        <f>SUM(F9:H9)</f>
        <v>49.9</v>
      </c>
      <c r="T9" s="10">
        <f>R9/S9-1</f>
        <v>-0.45090180360721444</v>
      </c>
      <c r="V9" s="9">
        <v>35.9</v>
      </c>
      <c r="W9" s="9">
        <v>85.3</v>
      </c>
      <c r="X9" s="9">
        <v>71</v>
      </c>
      <c r="Y9" s="10">
        <f>X9/W9-1</f>
        <v>-0.16764361078546308</v>
      </c>
      <c r="AA9" s="10">
        <f>W9/V9-1</f>
        <v>1.3760445682451254</v>
      </c>
      <c r="AB9" s="10">
        <f>X9/W9-1</f>
        <v>-0.16764361078546308</v>
      </c>
    </row>
    <row r="10" spans="1:32" x14ac:dyDescent="0.25">
      <c r="A10" s="13" t="s">
        <v>25</v>
      </c>
      <c r="B10" s="14">
        <f>B9/B8</f>
        <v>0.13276157804459693</v>
      </c>
      <c r="C10" s="14">
        <f t="shared" ref="C10:I10" si="4">C9/C8</f>
        <v>8.4862385321100922E-2</v>
      </c>
      <c r="D10" s="14">
        <f t="shared" si="4"/>
        <v>4.4055201698513805E-2</v>
      </c>
      <c r="E10" s="14">
        <f t="shared" si="4"/>
        <v>0.1107981220657277</v>
      </c>
      <c r="F10" s="14">
        <f t="shared" si="4"/>
        <v>0.12816901408450704</v>
      </c>
      <c r="G10" s="14">
        <f t="shared" si="4"/>
        <v>2.4390243902439025E-2</v>
      </c>
      <c r="H10" s="14">
        <f t="shared" si="4"/>
        <v>5.764563106796116E-2</v>
      </c>
      <c r="I10" s="14">
        <f t="shared" si="4"/>
        <v>0.10092165898617511</v>
      </c>
      <c r="K10" s="14">
        <f t="shared" ref="K10" si="5">K9/K8</f>
        <v>0.13151750972762644</v>
      </c>
      <c r="M10" s="14">
        <f t="shared" ref="M10:O10" si="6">M9/M8</f>
        <v>-7.0921985815602835E-3</v>
      </c>
      <c r="O10" s="14">
        <f t="shared" si="6"/>
        <v>-3.7762237762237763E-2</v>
      </c>
      <c r="R10" s="14">
        <f t="shared" ref="R10:S10" si="7">R9/R8</f>
        <v>5.0646950092421442E-2</v>
      </c>
      <c r="S10" s="14">
        <f t="shared" si="7"/>
        <v>8.1429503916449084E-2</v>
      </c>
      <c r="V10" s="14">
        <f>V9/V8</f>
        <v>4.7299077733860342E-2</v>
      </c>
      <c r="W10" s="14">
        <f>W9/W8</f>
        <v>9.8271889400921658E-2</v>
      </c>
      <c r="X10" s="14">
        <f>X9/X8</f>
        <v>8.5542168674698799E-2</v>
      </c>
    </row>
    <row r="12" spans="1:32" x14ac:dyDescent="0.25">
      <c r="A12" s="2" t="s">
        <v>26</v>
      </c>
      <c r="B12" s="4" t="str">
        <f>B7</f>
        <v>Q1'15</v>
      </c>
      <c r="C12" s="4" t="str">
        <f t="shared" ref="C12:P12" si="8">C7</f>
        <v>Q2'15</v>
      </c>
      <c r="D12" s="4" t="str">
        <f t="shared" si="8"/>
        <v>Q3'15</v>
      </c>
      <c r="E12" s="4" t="str">
        <f t="shared" si="8"/>
        <v>Q4'15</v>
      </c>
      <c r="F12" s="4" t="str">
        <f t="shared" si="8"/>
        <v>Q1'16</v>
      </c>
      <c r="G12" s="4" t="str">
        <f t="shared" si="8"/>
        <v>Q2'16</v>
      </c>
      <c r="H12" s="4" t="str">
        <f t="shared" si="8"/>
        <v>Q3'16</v>
      </c>
      <c r="I12" s="4" t="str">
        <f t="shared" si="8"/>
        <v>Q4'16</v>
      </c>
      <c r="J12" s="4" t="str">
        <f t="shared" si="8"/>
        <v>g %</v>
      </c>
      <c r="K12" s="4" t="str">
        <f t="shared" si="8"/>
        <v>Q1'17</v>
      </c>
      <c r="L12" s="4" t="str">
        <f t="shared" si="8"/>
        <v>g %</v>
      </c>
      <c r="M12" s="4" t="str">
        <f t="shared" si="8"/>
        <v>Q2'17</v>
      </c>
      <c r="N12" s="4" t="str">
        <f t="shared" si="8"/>
        <v>g %</v>
      </c>
      <c r="O12" s="4" t="str">
        <f t="shared" si="8"/>
        <v>Q3'17</v>
      </c>
      <c r="P12" s="4" t="str">
        <f t="shared" si="8"/>
        <v>g %</v>
      </c>
      <c r="R12" s="4" t="s">
        <v>16</v>
      </c>
      <c r="S12" s="4" t="s">
        <v>17</v>
      </c>
      <c r="T12" s="6" t="s">
        <v>12</v>
      </c>
      <c r="V12" s="4" t="str">
        <f t="shared" ref="V12" si="9">V7</f>
        <v>FY14</v>
      </c>
      <c r="W12" s="4" t="str">
        <f>W7</f>
        <v>FY15</v>
      </c>
      <c r="X12" s="4" t="str">
        <f>X7</f>
        <v>FY16</v>
      </c>
      <c r="Y12" s="4" t="str">
        <f>Y7</f>
        <v>g %</v>
      </c>
    </row>
    <row r="13" spans="1:32" x14ac:dyDescent="0.25">
      <c r="A13" s="1" t="s">
        <v>22</v>
      </c>
      <c r="B13" s="8">
        <v>262.60000000000002</v>
      </c>
      <c r="C13" s="8">
        <v>160</v>
      </c>
      <c r="D13" s="8">
        <v>173.7</v>
      </c>
      <c r="E13" s="8">
        <v>237</v>
      </c>
      <c r="F13" s="5">
        <v>274</v>
      </c>
      <c r="G13" s="5">
        <v>148</v>
      </c>
      <c r="H13" s="5">
        <v>167</v>
      </c>
      <c r="I13" s="5">
        <v>229</v>
      </c>
      <c r="J13" s="10">
        <f>I13/E13-1</f>
        <v>-3.3755274261603407E-2</v>
      </c>
      <c r="K13" s="5">
        <v>264</v>
      </c>
      <c r="L13" s="10">
        <f>K13/F13-1</f>
        <v>-3.6496350364963459E-2</v>
      </c>
      <c r="M13" s="5">
        <v>148</v>
      </c>
      <c r="N13" s="10">
        <f>M13/G13-1</f>
        <v>0</v>
      </c>
      <c r="O13" s="5">
        <v>157</v>
      </c>
      <c r="P13" s="10">
        <f>O13/H13-1</f>
        <v>-5.9880239520958112E-2</v>
      </c>
      <c r="R13" s="5">
        <f>K13+M13+O13</f>
        <v>569</v>
      </c>
      <c r="S13" s="5">
        <f>SUM(F13:H13)</f>
        <v>589</v>
      </c>
      <c r="T13" s="10">
        <f>R13/S13-1</f>
        <v>-3.3955857385398969E-2</v>
      </c>
      <c r="V13" s="5">
        <v>705</v>
      </c>
      <c r="W13" s="5">
        <v>833</v>
      </c>
      <c r="X13" s="9">
        <v>818</v>
      </c>
      <c r="Y13" s="10">
        <f>X13/W13-1</f>
        <v>-1.8007202881152429E-2</v>
      </c>
      <c r="AA13" s="10">
        <f>W13/V13-1</f>
        <v>0.1815602836879433</v>
      </c>
      <c r="AB13" s="10">
        <f>X13/W13-1</f>
        <v>-1.8007202881152429E-2</v>
      </c>
    </row>
    <row r="14" spans="1:32" x14ac:dyDescent="0.25">
      <c r="A14" s="1" t="s">
        <v>23</v>
      </c>
      <c r="B14" s="8">
        <v>21.5</v>
      </c>
      <c r="C14" s="8">
        <v>6.7</v>
      </c>
      <c r="D14" s="8">
        <v>4.2</v>
      </c>
      <c r="E14" s="8">
        <v>16.3</v>
      </c>
      <c r="F14" s="5">
        <v>24.5</v>
      </c>
      <c r="G14" s="5">
        <v>3.4</v>
      </c>
      <c r="H14" s="5">
        <v>6.6</v>
      </c>
      <c r="I14" s="5">
        <v>18.600000000000001</v>
      </c>
      <c r="J14" s="10">
        <f>I14/E14-1</f>
        <v>0.14110429447852768</v>
      </c>
      <c r="K14" s="5">
        <v>32.700000000000003</v>
      </c>
      <c r="L14" s="10">
        <f>K14/F14-1</f>
        <v>0.33469387755102042</v>
      </c>
      <c r="M14" s="5">
        <v>19.8</v>
      </c>
      <c r="N14" s="10">
        <f>M14/G14-1</f>
        <v>4.8235294117647065</v>
      </c>
      <c r="O14" s="5">
        <v>15.8</v>
      </c>
      <c r="P14" s="10">
        <f>O14/H14-1</f>
        <v>1.393939393939394</v>
      </c>
      <c r="R14" s="8">
        <f>K14+M14+O14</f>
        <v>68.3</v>
      </c>
      <c r="S14" s="8">
        <f>SUM(F14:H14)</f>
        <v>34.5</v>
      </c>
      <c r="T14" s="10">
        <f>R14/S14-1</f>
        <v>0.97971014492753605</v>
      </c>
      <c r="V14" s="5">
        <v>24.5</v>
      </c>
      <c r="W14" s="5">
        <v>48.6</v>
      </c>
      <c r="X14" s="9">
        <v>53.1</v>
      </c>
      <c r="Y14" s="10">
        <f>X14/W14-1</f>
        <v>9.259259259259256E-2</v>
      </c>
      <c r="AA14" s="10">
        <f>W14/V14-1</f>
        <v>0.98367346938775513</v>
      </c>
      <c r="AB14" s="10">
        <f>X14/W14-1</f>
        <v>9.259259259259256E-2</v>
      </c>
    </row>
    <row r="15" spans="1:32" x14ac:dyDescent="0.25">
      <c r="A15" s="13" t="s">
        <v>25</v>
      </c>
      <c r="B15" s="14">
        <f>B14/B13</f>
        <v>8.1873571972581868E-2</v>
      </c>
      <c r="C15" s="14">
        <f t="shared" ref="C15:K15" si="10">C14/C13</f>
        <v>4.1875000000000002E-2</v>
      </c>
      <c r="D15" s="14">
        <f t="shared" si="10"/>
        <v>2.4179620034542316E-2</v>
      </c>
      <c r="E15" s="14">
        <f t="shared" si="10"/>
        <v>6.8776371308016879E-2</v>
      </c>
      <c r="F15" s="14">
        <f t="shared" si="10"/>
        <v>8.9416058394160586E-2</v>
      </c>
      <c r="G15" s="14">
        <f t="shared" si="10"/>
        <v>2.2972972972972971E-2</v>
      </c>
      <c r="H15" s="14">
        <f t="shared" si="10"/>
        <v>3.9520958083832332E-2</v>
      </c>
      <c r="I15" s="14">
        <f t="shared" si="10"/>
        <v>8.1222707423580787E-2</v>
      </c>
      <c r="K15" s="14">
        <f t="shared" si="10"/>
        <v>0.12386363636363637</v>
      </c>
      <c r="M15" s="14">
        <f t="shared" ref="M15:O15" si="11">M14/M13</f>
        <v>0.13378378378378378</v>
      </c>
      <c r="O15" s="14">
        <f t="shared" si="11"/>
        <v>0.10063694267515924</v>
      </c>
      <c r="R15" s="14">
        <f t="shared" ref="R15:S15" si="12">R14/R13</f>
        <v>0.12003514938488576</v>
      </c>
      <c r="S15" s="14">
        <f t="shared" si="12"/>
        <v>5.857385398981324E-2</v>
      </c>
      <c r="V15" s="14">
        <f>V14/V13</f>
        <v>3.4751773049645392E-2</v>
      </c>
      <c r="W15" s="14">
        <f>W14/W13</f>
        <v>5.8343337334933978E-2</v>
      </c>
      <c r="X15" s="14">
        <f>X14/X13</f>
        <v>6.491442542787286E-2</v>
      </c>
    </row>
    <row r="17" spans="1:28" x14ac:dyDescent="0.25">
      <c r="A17" s="2" t="s">
        <v>27</v>
      </c>
      <c r="B17" s="4" t="str">
        <f>B12</f>
        <v>Q1'15</v>
      </c>
      <c r="C17" s="4" t="str">
        <f t="shared" ref="C17:P17" si="13">C12</f>
        <v>Q2'15</v>
      </c>
      <c r="D17" s="4" t="str">
        <f t="shared" si="13"/>
        <v>Q3'15</v>
      </c>
      <c r="E17" s="4" t="str">
        <f t="shared" si="13"/>
        <v>Q4'15</v>
      </c>
      <c r="F17" s="4" t="str">
        <f t="shared" si="13"/>
        <v>Q1'16</v>
      </c>
      <c r="G17" s="4" t="str">
        <f t="shared" si="13"/>
        <v>Q2'16</v>
      </c>
      <c r="H17" s="4" t="str">
        <f t="shared" si="13"/>
        <v>Q3'16</v>
      </c>
      <c r="I17" s="4" t="str">
        <f t="shared" si="13"/>
        <v>Q4'16</v>
      </c>
      <c r="J17" s="4" t="str">
        <f t="shared" si="13"/>
        <v>g %</v>
      </c>
      <c r="K17" s="4" t="str">
        <f t="shared" si="13"/>
        <v>Q1'17</v>
      </c>
      <c r="L17" s="4" t="str">
        <f t="shared" si="13"/>
        <v>g %</v>
      </c>
      <c r="M17" s="4" t="str">
        <f t="shared" si="13"/>
        <v>Q2'17</v>
      </c>
      <c r="N17" s="4" t="str">
        <f t="shared" si="13"/>
        <v>g %</v>
      </c>
      <c r="O17" s="4" t="str">
        <f t="shared" si="13"/>
        <v>Q3'17</v>
      </c>
      <c r="P17" s="4" t="str">
        <f t="shared" si="13"/>
        <v>g %</v>
      </c>
      <c r="R17" s="4" t="s">
        <v>16</v>
      </c>
      <c r="S17" s="4" t="s">
        <v>17</v>
      </c>
      <c r="T17" s="6" t="s">
        <v>12</v>
      </c>
      <c r="V17" s="4" t="str">
        <f t="shared" ref="V17" si="14">V12</f>
        <v>FY14</v>
      </c>
      <c r="W17" s="4" t="str">
        <f>W12</f>
        <v>FY15</v>
      </c>
      <c r="X17" s="4" t="str">
        <f>X12</f>
        <v>FY16</v>
      </c>
      <c r="Y17" s="4" t="str">
        <f>Y12</f>
        <v>g %</v>
      </c>
    </row>
    <row r="18" spans="1:28" x14ac:dyDescent="0.25">
      <c r="A18" s="1" t="s">
        <v>22</v>
      </c>
      <c r="B18" s="8">
        <v>242.7</v>
      </c>
      <c r="C18" s="8">
        <v>161</v>
      </c>
      <c r="D18" s="8">
        <v>171.7</v>
      </c>
      <c r="E18" s="8">
        <v>202</v>
      </c>
      <c r="F18" s="5">
        <v>202</v>
      </c>
      <c r="G18" s="5">
        <v>118</v>
      </c>
      <c r="H18" s="5">
        <v>123</v>
      </c>
      <c r="I18" s="5">
        <v>219</v>
      </c>
      <c r="J18" s="10">
        <f t="shared" ref="J18:J19" si="15">I18/E18-1</f>
        <v>8.4158415841584233E-2</v>
      </c>
      <c r="K18" s="5">
        <v>200</v>
      </c>
      <c r="L18" s="10">
        <f>K18/F18-1</f>
        <v>-9.9009900990099098E-3</v>
      </c>
      <c r="M18" s="5">
        <v>127</v>
      </c>
      <c r="N18" s="10">
        <f>M18/G18-1</f>
        <v>7.6271186440677985E-2</v>
      </c>
      <c r="O18" s="5">
        <v>123</v>
      </c>
      <c r="P18" s="10">
        <f>O18/H18-1</f>
        <v>0</v>
      </c>
      <c r="R18" s="5">
        <f>K18+M18+O18</f>
        <v>450</v>
      </c>
      <c r="S18" s="5">
        <f>SUM(F18:H18)</f>
        <v>443</v>
      </c>
      <c r="T18" s="10">
        <f>R18/S18-1</f>
        <v>1.5801354401805856E-2</v>
      </c>
      <c r="V18" s="5">
        <v>675.7</v>
      </c>
      <c r="W18" s="5">
        <v>781.7</v>
      </c>
      <c r="X18" s="9">
        <v>790</v>
      </c>
      <c r="Y18" s="10">
        <f>X18/W18-1</f>
        <v>1.0617884098758967E-2</v>
      </c>
      <c r="AA18" s="10">
        <f>W18/V18-1</f>
        <v>0.15687435252330917</v>
      </c>
      <c r="AB18" s="10">
        <f>X18/W18-1</f>
        <v>1.0617884098758967E-2</v>
      </c>
    </row>
    <row r="19" spans="1:28" x14ac:dyDescent="0.25">
      <c r="A19" s="1" t="s">
        <v>23</v>
      </c>
      <c r="B19" s="8">
        <v>11.2</v>
      </c>
      <c r="C19" s="8">
        <v>2.2000000000000002</v>
      </c>
      <c r="D19" s="8">
        <v>4.5</v>
      </c>
      <c r="E19" s="8">
        <v>13.2</v>
      </c>
      <c r="F19" s="5">
        <v>12</v>
      </c>
      <c r="G19" s="5">
        <v>-8</v>
      </c>
      <c r="H19" s="5">
        <v>-8.5</v>
      </c>
      <c r="I19" s="5">
        <v>1.2</v>
      </c>
      <c r="J19" s="10">
        <f t="shared" si="15"/>
        <v>-0.90909090909090906</v>
      </c>
      <c r="K19" s="5">
        <v>22.3</v>
      </c>
      <c r="L19" s="10">
        <f>K19/F19-1</f>
        <v>0.85833333333333339</v>
      </c>
      <c r="M19" s="5">
        <v>-1</v>
      </c>
      <c r="N19" s="10" t="s">
        <v>28</v>
      </c>
      <c r="O19" s="5">
        <v>-8.3000000000000007</v>
      </c>
      <c r="P19" s="10" t="s">
        <v>28</v>
      </c>
      <c r="R19" s="8">
        <f>K19+M19+O19</f>
        <v>13</v>
      </c>
      <c r="S19" s="8">
        <f>SUM(F19:H19)</f>
        <v>-4.5</v>
      </c>
      <c r="T19" s="10" t="s">
        <v>29</v>
      </c>
      <c r="V19" s="5">
        <v>-4.2</v>
      </c>
      <c r="W19" s="5">
        <v>35.200000000000003</v>
      </c>
      <c r="X19" s="9">
        <v>22.4</v>
      </c>
      <c r="Y19" s="10">
        <f>X19/W19-1</f>
        <v>-0.36363636363636376</v>
      </c>
      <c r="AA19" s="10" t="s">
        <v>28</v>
      </c>
      <c r="AB19" s="10">
        <f>X19/W19-1</f>
        <v>-0.36363636363636376</v>
      </c>
    </row>
    <row r="20" spans="1:28" x14ac:dyDescent="0.25">
      <c r="A20" s="13" t="s">
        <v>25</v>
      </c>
      <c r="B20" s="14">
        <f>B19/B18</f>
        <v>4.6147507210548E-2</v>
      </c>
      <c r="C20" s="14">
        <f t="shared" ref="C20:I20" si="16">C19/C18</f>
        <v>1.3664596273291927E-2</v>
      </c>
      <c r="D20" s="14">
        <f t="shared" si="16"/>
        <v>2.6208503203261506E-2</v>
      </c>
      <c r="E20" s="14">
        <f t="shared" si="16"/>
        <v>6.5346534653465349E-2</v>
      </c>
      <c r="F20" s="14">
        <f t="shared" si="16"/>
        <v>5.9405940594059403E-2</v>
      </c>
      <c r="G20" s="14">
        <f t="shared" si="16"/>
        <v>-6.7796610169491525E-2</v>
      </c>
      <c r="H20" s="14">
        <f t="shared" si="16"/>
        <v>-6.910569105691057E-2</v>
      </c>
      <c r="I20" s="14">
        <f t="shared" si="16"/>
        <v>5.4794520547945206E-3</v>
      </c>
      <c r="K20" s="14">
        <f t="shared" ref="K20" si="17">K19/K18</f>
        <v>0.1115</v>
      </c>
      <c r="M20" s="14">
        <f t="shared" ref="M20:O20" si="18">M19/M18</f>
        <v>-7.874015748031496E-3</v>
      </c>
      <c r="O20" s="14">
        <f t="shared" si="18"/>
        <v>-6.7479674796747977E-2</v>
      </c>
      <c r="R20" s="14">
        <f>R19/R18</f>
        <v>2.8888888888888888E-2</v>
      </c>
      <c r="S20" s="14">
        <f>S19/S18</f>
        <v>-1.0158013544018058E-2</v>
      </c>
      <c r="V20" s="14">
        <f>V19/V18</f>
        <v>-6.2157762320556456E-3</v>
      </c>
      <c r="W20" s="14">
        <f>W19/W18</f>
        <v>4.5030062683894076E-2</v>
      </c>
      <c r="X20" s="14">
        <f>X19/X18</f>
        <v>2.8354430379746835E-2</v>
      </c>
    </row>
    <row r="21" spans="1:28" x14ac:dyDescent="0.25">
      <c r="R21" s="14"/>
      <c r="S21" s="14"/>
    </row>
    <row r="23" spans="1:28" x14ac:dyDescent="0.25">
      <c r="A23" s="15" t="s">
        <v>30</v>
      </c>
    </row>
    <row r="24" spans="1:28" x14ac:dyDescent="0.25">
      <c r="B24" s="4" t="s">
        <v>31</v>
      </c>
      <c r="C24" s="4" t="s">
        <v>32</v>
      </c>
      <c r="D24" s="4" t="s">
        <v>33</v>
      </c>
      <c r="E24" s="4" t="s">
        <v>34</v>
      </c>
      <c r="F24" s="4" t="s">
        <v>35</v>
      </c>
      <c r="G24" s="4" t="s">
        <v>36</v>
      </c>
      <c r="H24" s="4" t="s">
        <v>37</v>
      </c>
      <c r="I24" s="4" t="s">
        <v>38</v>
      </c>
      <c r="J24" s="4"/>
      <c r="K24" s="4"/>
      <c r="L24" s="4"/>
      <c r="M24" s="4" t="s">
        <v>4</v>
      </c>
      <c r="N24" s="4"/>
      <c r="O24" s="4"/>
      <c r="P24" s="4"/>
      <c r="Q24" s="4"/>
      <c r="R24" s="4"/>
      <c r="S24" s="4"/>
      <c r="T24" s="4"/>
      <c r="U24" s="4"/>
      <c r="V24" s="4" t="s">
        <v>5</v>
      </c>
      <c r="W24" s="4" t="s">
        <v>6</v>
      </c>
      <c r="X24" s="4" t="s">
        <v>7</v>
      </c>
    </row>
    <row r="25" spans="1:28" x14ac:dyDescent="0.25">
      <c r="A25" s="1" t="s">
        <v>39</v>
      </c>
      <c r="B25" s="8">
        <v>210.7</v>
      </c>
      <c r="C25" s="8">
        <v>133</v>
      </c>
      <c r="D25" s="8">
        <v>161.19999999999999</v>
      </c>
      <c r="E25" s="8">
        <v>147.5</v>
      </c>
      <c r="F25" s="8">
        <v>192.9</v>
      </c>
      <c r="G25" s="8">
        <v>116.6</v>
      </c>
      <c r="H25" s="8">
        <v>138.9</v>
      </c>
      <c r="I25" s="8">
        <v>170.6</v>
      </c>
      <c r="J25" s="8"/>
      <c r="K25" s="8"/>
      <c r="L25" s="8"/>
      <c r="M25" s="8">
        <v>230.3</v>
      </c>
      <c r="N25" s="8"/>
      <c r="O25" s="8"/>
      <c r="P25" s="8"/>
      <c r="Q25" s="8"/>
      <c r="R25" s="8"/>
      <c r="S25" s="8"/>
      <c r="T25" s="8"/>
      <c r="U25" s="8"/>
      <c r="V25" s="8">
        <v>140.69999999999999</v>
      </c>
      <c r="W25" s="8">
        <v>154.1</v>
      </c>
      <c r="X25" s="8">
        <v>178.6</v>
      </c>
    </row>
    <row r="26" spans="1:28" x14ac:dyDescent="0.25">
      <c r="A26" s="13" t="s">
        <v>40</v>
      </c>
      <c r="B26" s="8"/>
      <c r="C26" s="8"/>
      <c r="D26" s="8"/>
      <c r="E26" s="8"/>
      <c r="F26" s="10">
        <f>F25/B25-1</f>
        <v>-8.4480303749406627E-2</v>
      </c>
      <c r="G26" s="10">
        <f t="shared" ref="G26:I26" si="19">G25/C25-1</f>
        <v>-0.12330827067669181</v>
      </c>
      <c r="H26" s="10">
        <f t="shared" si="19"/>
        <v>-0.13833746898263022</v>
      </c>
      <c r="I26" s="10">
        <f t="shared" si="19"/>
        <v>0.1566101694915254</v>
      </c>
      <c r="J26" s="10"/>
      <c r="K26" s="10"/>
      <c r="L26" s="10"/>
      <c r="M26" s="10">
        <f>M25/F25-1</f>
        <v>0.19388284085018137</v>
      </c>
      <c r="N26" s="10"/>
      <c r="O26" s="10"/>
      <c r="P26" s="10"/>
      <c r="Q26" s="10"/>
      <c r="R26" s="10"/>
      <c r="S26" s="10"/>
      <c r="T26" s="10"/>
      <c r="U26" s="10"/>
      <c r="V26" s="10">
        <f>V25/G25-1</f>
        <v>0.20668953687821601</v>
      </c>
      <c r="W26" s="10">
        <f>W25/H25-1</f>
        <v>0.10943124550035987</v>
      </c>
      <c r="X26" s="16">
        <f>X25/I25-1</f>
        <v>4.6893317702227488E-2</v>
      </c>
    </row>
    <row r="27" spans="1:28" x14ac:dyDescent="0.25">
      <c r="A27" s="1" t="s">
        <v>41</v>
      </c>
      <c r="B27" s="8">
        <v>246.6</v>
      </c>
      <c r="C27" s="8">
        <v>160</v>
      </c>
      <c r="D27" s="8">
        <v>187.7</v>
      </c>
      <c r="E27" s="8">
        <v>174.3</v>
      </c>
      <c r="F27" s="8">
        <v>231.9</v>
      </c>
      <c r="G27" s="8">
        <v>142</v>
      </c>
      <c r="H27" s="8">
        <v>172.7</v>
      </c>
      <c r="I27" s="8">
        <v>212.2</v>
      </c>
      <c r="J27" s="8"/>
      <c r="K27" s="8"/>
      <c r="L27" s="8"/>
      <c r="M27" s="8">
        <v>291.5</v>
      </c>
      <c r="N27" s="8"/>
      <c r="O27" s="8"/>
      <c r="P27" s="8"/>
      <c r="Q27" s="8"/>
      <c r="R27" s="8"/>
      <c r="S27" s="8"/>
      <c r="T27" s="8"/>
      <c r="U27" s="8"/>
      <c r="V27" s="8">
        <v>174.4</v>
      </c>
      <c r="W27" s="8">
        <v>188.4</v>
      </c>
      <c r="X27" s="8">
        <v>212.8</v>
      </c>
    </row>
    <row r="28" spans="1:28" x14ac:dyDescent="0.25">
      <c r="A28" s="13" t="s">
        <v>40</v>
      </c>
      <c r="B28" s="8"/>
      <c r="C28" s="8"/>
      <c r="D28" s="8"/>
      <c r="E28" s="8"/>
      <c r="F28" s="10">
        <f>F27/B27-1</f>
        <v>-5.9610705596107039E-2</v>
      </c>
      <c r="G28" s="10">
        <f t="shared" ref="G28:I28" si="20">G27/C27-1</f>
        <v>-0.11250000000000004</v>
      </c>
      <c r="H28" s="10">
        <f t="shared" si="20"/>
        <v>-7.991475759190203E-2</v>
      </c>
      <c r="I28" s="10">
        <f t="shared" si="20"/>
        <v>0.21744119334480771</v>
      </c>
      <c r="J28" s="10"/>
      <c r="K28" s="10"/>
      <c r="L28" s="10"/>
      <c r="M28" s="10">
        <f>M27/F27-1</f>
        <v>0.25700733074601123</v>
      </c>
      <c r="N28" s="10"/>
      <c r="O28" s="10"/>
      <c r="P28" s="10"/>
      <c r="Q28" s="10"/>
      <c r="R28" s="10"/>
      <c r="S28" s="10"/>
      <c r="T28" s="10"/>
      <c r="U28" s="10"/>
      <c r="V28" s="10">
        <f>V27/G27-1</f>
        <v>0.22816901408450718</v>
      </c>
      <c r="W28" s="10">
        <f>W27/H27-1</f>
        <v>9.090909090909105E-2</v>
      </c>
      <c r="X28" s="16">
        <f>X27/I27-1</f>
        <v>2.827521206409056E-3</v>
      </c>
    </row>
    <row r="29" spans="1:28" x14ac:dyDescent="0.25">
      <c r="A29" s="1" t="s">
        <v>42</v>
      </c>
      <c r="B29" s="17">
        <f>B27*10^4/B25</f>
        <v>11703.844328429046</v>
      </c>
      <c r="C29" s="17">
        <f t="shared" ref="C29:X29" si="21">C27*10^4/C25</f>
        <v>12030.075187969926</v>
      </c>
      <c r="D29" s="17">
        <f t="shared" si="21"/>
        <v>11643.9205955335</v>
      </c>
      <c r="E29" s="17">
        <f t="shared" si="21"/>
        <v>11816.949152542373</v>
      </c>
      <c r="F29" s="17">
        <f t="shared" si="21"/>
        <v>12021.772939346811</v>
      </c>
      <c r="G29" s="17">
        <f t="shared" si="21"/>
        <v>12178.387650085764</v>
      </c>
      <c r="H29" s="17">
        <f t="shared" si="21"/>
        <v>12433.405327573793</v>
      </c>
      <c r="I29" s="17">
        <f t="shared" si="21"/>
        <v>12438.452520515826</v>
      </c>
      <c r="J29" s="17"/>
      <c r="K29" s="17"/>
      <c r="L29" s="17"/>
      <c r="M29" s="17">
        <f t="shared" si="21"/>
        <v>12657.403386886668</v>
      </c>
      <c r="N29" s="17"/>
      <c r="O29" s="17"/>
      <c r="P29" s="17"/>
      <c r="Q29" s="17"/>
      <c r="R29" s="17"/>
      <c r="S29" s="17"/>
      <c r="T29" s="17"/>
      <c r="U29" s="17"/>
      <c r="V29" s="17">
        <f t="shared" si="21"/>
        <v>12395.167022032694</v>
      </c>
      <c r="W29" s="17">
        <f t="shared" si="21"/>
        <v>12225.827384815055</v>
      </c>
      <c r="X29" s="17">
        <f t="shared" si="21"/>
        <v>11914.893617021276</v>
      </c>
    </row>
    <row r="30" spans="1:28" x14ac:dyDescent="0.25">
      <c r="A30" s="13" t="s">
        <v>40</v>
      </c>
      <c r="C30" s="10"/>
      <c r="D30" s="10"/>
      <c r="E30" s="10"/>
      <c r="F30" s="10">
        <f>F29/B29-1</f>
        <v>2.7164459983930689E-2</v>
      </c>
      <c r="G30" s="10">
        <f t="shared" ref="G30:I30" si="22">G29/C29-1</f>
        <v>1.232847341337906E-2</v>
      </c>
      <c r="H30" s="10">
        <f t="shared" si="22"/>
        <v>6.7802311563609718E-2</v>
      </c>
      <c r="I30" s="10">
        <f t="shared" si="22"/>
        <v>5.2594232229537852E-2</v>
      </c>
      <c r="J30" s="10"/>
      <c r="K30" s="10"/>
      <c r="L30" s="10"/>
      <c r="M30" s="10">
        <f>M29/F29-1</f>
        <v>5.2873270086433166E-2</v>
      </c>
      <c r="N30" s="10"/>
      <c r="O30" s="10"/>
      <c r="P30" s="10"/>
      <c r="Q30" s="10"/>
      <c r="R30" s="10"/>
      <c r="S30" s="10"/>
      <c r="T30" s="10"/>
      <c r="U30" s="10"/>
      <c r="V30" s="10">
        <f>V29/G29-1</f>
        <v>1.7800334344374669E-2</v>
      </c>
      <c r="W30" s="10">
        <f>W29/H29-1</f>
        <v>-1.6695180225355433E-2</v>
      </c>
      <c r="X30" s="16">
        <f>X29/I29-1</f>
        <v>-4.2091964625904921E-2</v>
      </c>
    </row>
  </sheetData>
  <mergeCells count="1">
    <mergeCell ref="AE1:AE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 - quarterly Vs peers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2017-03-01T10:26:38Z</dcterms:created>
  <dcterms:modified xsi:type="dcterms:W3CDTF">2017-03-01T10:27:17Z</dcterms:modified>
</cp:coreProperties>
</file>